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ra\Desktop\389\"/>
    </mc:Choice>
  </mc:AlternateContent>
  <bookViews>
    <workbookView xWindow="0" yWindow="0" windowWidth="28770" windowHeight="11460" firstSheet="3" activeTab="3"/>
  </bookViews>
  <sheets>
    <sheet name="БФН 2025" sheetId="1" r:id="rId1"/>
    <sheet name="БФН 2025 (в розрізі)" sheetId="2" r:id="rId2"/>
    <sheet name="БФН 2025 (в розрізі) (2)" sheetId="3" r:id="rId3"/>
    <sheet name="БФН 2025 (в розрізі) (7)" sheetId="10" r:id="rId4"/>
  </sheets>
  <definedNames>
    <definedName name="_xlnm.Print_Titles" localSheetId="0">'БФН 2025'!$A:$A</definedName>
    <definedName name="_xlnm.Print_Titles" localSheetId="1">'БФН 2025 (в розрізі)'!$A:$A</definedName>
    <definedName name="_xlnm.Print_Titles" localSheetId="2">'БФН 2025 (в розрізі) (2)'!$A:$A</definedName>
    <definedName name="_xlnm.Print_Titles" localSheetId="3">'БФН 2025 (в розрізі) (7)'!$A:$A</definedName>
    <definedName name="_xlnm.Print_Area" localSheetId="0">'БФН 2025'!$A$5:$AX$25</definedName>
    <definedName name="_xlnm.Print_Area" localSheetId="1">'БФН 2025 (в розрізі)'!$A$5:$BL$87</definedName>
    <definedName name="_xlnm.Print_Area" localSheetId="2">'БФН 2025 (в розрізі) (2)'!$A$5:$BL$87</definedName>
    <definedName name="_xlnm.Print_Area" localSheetId="3">'БФН 2025 (в розрізі) (7)'!$A$2:$BN$13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E10" i="10" l="1"/>
  <c r="BB10" i="10"/>
  <c r="BD10" i="10" s="1"/>
  <c r="BA10" i="10"/>
  <c r="AX10" i="10"/>
  <c r="N10" i="10"/>
  <c r="H10" i="10"/>
  <c r="E10" i="10"/>
  <c r="D10" i="10"/>
  <c r="C10" i="10"/>
  <c r="B10" i="10" l="1"/>
  <c r="AW10" i="10"/>
  <c r="BC10" i="10"/>
  <c r="AY10" i="10"/>
  <c r="AZ10" i="10" s="1"/>
  <c r="AX11" i="2" l="1"/>
  <c r="AX22" i="2"/>
  <c r="AT72" i="3" l="1"/>
  <c r="G22" i="3"/>
  <c r="G28" i="3"/>
  <c r="BE28" i="3" s="1"/>
  <c r="G57" i="3"/>
  <c r="J21" i="3"/>
  <c r="J68" i="3"/>
  <c r="J69" i="3" s="1"/>
  <c r="P68" i="3"/>
  <c r="P69" i="3" s="1"/>
  <c r="AU87" i="3"/>
  <c r="AU86" i="3" s="1"/>
  <c r="AT87" i="3"/>
  <c r="AS87" i="3"/>
  <c r="AS86" i="3" s="1"/>
  <c r="BL86" i="3" s="1"/>
  <c r="AN87" i="3"/>
  <c r="AM87" i="3"/>
  <c r="AD87" i="3"/>
  <c r="AC87" i="3"/>
  <c r="AB87" i="3"/>
  <c r="AA87" i="3"/>
  <c r="Z87" i="3"/>
  <c r="Y87" i="3"/>
  <c r="AT86" i="3"/>
  <c r="AQ86" i="3"/>
  <c r="AP86" i="3"/>
  <c r="AO86" i="3"/>
  <c r="AN86" i="3"/>
  <c r="X86" i="3"/>
  <c r="X87" i="3" s="1"/>
  <c r="W86" i="3"/>
  <c r="W87" i="3" s="1"/>
  <c r="N86" i="3"/>
  <c r="K86" i="3"/>
  <c r="H86" i="3"/>
  <c r="E86" i="3"/>
  <c r="D86" i="3"/>
  <c r="U86" i="3" s="1"/>
  <c r="C86" i="3"/>
  <c r="B86" i="3" s="1"/>
  <c r="BM85" i="3"/>
  <c r="BM84" i="3"/>
  <c r="AR83" i="3"/>
  <c r="AR80" i="3" s="1"/>
  <c r="AN83" i="3"/>
  <c r="X83" i="3"/>
  <c r="W83" i="3"/>
  <c r="V83" i="3"/>
  <c r="V87" i="3" s="1"/>
  <c r="P83" i="3"/>
  <c r="P87" i="3" s="1"/>
  <c r="O83" i="3"/>
  <c r="O87" i="3" s="1"/>
  <c r="N83" i="3"/>
  <c r="M83" i="3"/>
  <c r="M87" i="3" s="1"/>
  <c r="L83" i="3"/>
  <c r="L87" i="3" s="1"/>
  <c r="K83" i="3"/>
  <c r="K87" i="3" s="1"/>
  <c r="J83" i="3"/>
  <c r="J87" i="3" s="1"/>
  <c r="I83" i="3"/>
  <c r="I87" i="3" s="1"/>
  <c r="H83" i="3"/>
  <c r="AT82" i="3"/>
  <c r="AS82" i="3"/>
  <c r="BL82" i="3" s="1"/>
  <c r="AR82" i="3"/>
  <c r="AQ82" i="3"/>
  <c r="AP82" i="3"/>
  <c r="AO82" i="3"/>
  <c r="AN82" i="3"/>
  <c r="AM82" i="3"/>
  <c r="X82" i="3"/>
  <c r="W82" i="3"/>
  <c r="D82" i="3"/>
  <c r="U82" i="3" s="1"/>
  <c r="C82" i="3"/>
  <c r="AT81" i="3"/>
  <c r="AS81" i="3"/>
  <c r="AQ81" i="3"/>
  <c r="AP81" i="3"/>
  <c r="AO81" i="3"/>
  <c r="AN81" i="3"/>
  <c r="AM81" i="3"/>
  <c r="X81" i="3"/>
  <c r="W81" i="3"/>
  <c r="D81" i="3"/>
  <c r="U81" i="3" s="1"/>
  <c r="C81" i="3"/>
  <c r="B81" i="3" s="1"/>
  <c r="AT80" i="3"/>
  <c r="AS80" i="3"/>
  <c r="BL80" i="3" s="1"/>
  <c r="AQ80" i="3"/>
  <c r="AP80" i="3"/>
  <c r="AO80" i="3"/>
  <c r="AN80" i="3"/>
  <c r="AM80" i="3"/>
  <c r="X80" i="3"/>
  <c r="W80" i="3"/>
  <c r="U80" i="3"/>
  <c r="AL80" i="3" s="1"/>
  <c r="D80" i="3"/>
  <c r="C80" i="3"/>
  <c r="AT79" i="3"/>
  <c r="AS79" i="3"/>
  <c r="AQ79" i="3"/>
  <c r="AP79" i="3"/>
  <c r="AO79" i="3"/>
  <c r="AN79" i="3"/>
  <c r="AM79" i="3"/>
  <c r="X79" i="3"/>
  <c r="W79" i="3"/>
  <c r="D79" i="3"/>
  <c r="U79" i="3" s="1"/>
  <c r="C79" i="3"/>
  <c r="T79" i="3" s="1"/>
  <c r="AI79" i="3" s="1"/>
  <c r="B79" i="3"/>
  <c r="AT78" i="3"/>
  <c r="AS78" i="3"/>
  <c r="BL78" i="3" s="1"/>
  <c r="AR78" i="3"/>
  <c r="AQ78" i="3"/>
  <c r="AP78" i="3"/>
  <c r="AO78" i="3"/>
  <c r="AN78" i="3"/>
  <c r="AM78" i="3"/>
  <c r="X78" i="3"/>
  <c r="W78" i="3"/>
  <c r="D78" i="3"/>
  <c r="U78" i="3" s="1"/>
  <c r="C78" i="3"/>
  <c r="AT77" i="3"/>
  <c r="AS77" i="3"/>
  <c r="AQ77" i="3"/>
  <c r="AP77" i="3"/>
  <c r="AO77" i="3"/>
  <c r="AN77" i="3"/>
  <c r="AM77" i="3"/>
  <c r="X77" i="3"/>
  <c r="W77" i="3"/>
  <c r="D77" i="3"/>
  <c r="U77" i="3" s="1"/>
  <c r="C77" i="3"/>
  <c r="T77" i="3" s="1"/>
  <c r="B77" i="3"/>
  <c r="AT76" i="3"/>
  <c r="AS76" i="3"/>
  <c r="AQ76" i="3"/>
  <c r="AP76" i="3"/>
  <c r="AO76" i="3"/>
  <c r="AN76" i="3"/>
  <c r="AM76" i="3"/>
  <c r="X76" i="3"/>
  <c r="W76" i="3"/>
  <c r="G76" i="3"/>
  <c r="G83" i="3" s="1"/>
  <c r="G87" i="3" s="1"/>
  <c r="F76" i="3"/>
  <c r="F83" i="3" s="1"/>
  <c r="F87" i="3" s="1"/>
  <c r="D76" i="3"/>
  <c r="U76" i="3" s="1"/>
  <c r="AT75" i="3"/>
  <c r="BL75" i="3" s="1"/>
  <c r="AS75" i="3"/>
  <c r="AR75" i="3"/>
  <c r="AQ75" i="3"/>
  <c r="AP75" i="3"/>
  <c r="AO75" i="3"/>
  <c r="AN75" i="3"/>
  <c r="AM75" i="3"/>
  <c r="X75" i="3"/>
  <c r="W75" i="3"/>
  <c r="U75" i="3"/>
  <c r="AJ75" i="3" s="1"/>
  <c r="D75" i="3"/>
  <c r="C75" i="3"/>
  <c r="AT74" i="3"/>
  <c r="AS74" i="3"/>
  <c r="AR74" i="3"/>
  <c r="AQ74" i="3"/>
  <c r="AP74" i="3"/>
  <c r="AO74" i="3"/>
  <c r="AN74" i="3"/>
  <c r="AM74" i="3"/>
  <c r="X74" i="3"/>
  <c r="W74" i="3"/>
  <c r="D74" i="3"/>
  <c r="U74" i="3" s="1"/>
  <c r="C74" i="3"/>
  <c r="T74" i="3" s="1"/>
  <c r="AI74" i="3" s="1"/>
  <c r="B74" i="3"/>
  <c r="AT73" i="3"/>
  <c r="AS73" i="3"/>
  <c r="BL73" i="3" s="1"/>
  <c r="AR73" i="3"/>
  <c r="AQ73" i="3"/>
  <c r="AP73" i="3"/>
  <c r="AO73" i="3"/>
  <c r="AN73" i="3"/>
  <c r="AM73" i="3"/>
  <c r="X73" i="3"/>
  <c r="W73" i="3"/>
  <c r="D73" i="3"/>
  <c r="U73" i="3" s="1"/>
  <c r="AJ73" i="3" s="1"/>
  <c r="C73" i="3"/>
  <c r="BO68" i="3"/>
  <c r="BN68" i="3"/>
  <c r="BN69" i="3" s="1"/>
  <c r="BM68" i="3"/>
  <c r="BL68" i="3"/>
  <c r="BK68" i="3"/>
  <c r="BJ68" i="3"/>
  <c r="BI68" i="3"/>
  <c r="BH68" i="3"/>
  <c r="BG68" i="3"/>
  <c r="BF68" i="3"/>
  <c r="BD68" i="3"/>
  <c r="BC68" i="3"/>
  <c r="AL68" i="3"/>
  <c r="AK68" i="3"/>
  <c r="AJ68" i="3"/>
  <c r="AI68" i="3"/>
  <c r="AH68" i="3"/>
  <c r="AG68" i="3"/>
  <c r="AF68" i="3"/>
  <c r="AE68" i="3"/>
  <c r="AD68" i="3"/>
  <c r="AD69" i="3" s="1"/>
  <c r="AC68" i="3"/>
  <c r="AC69" i="3" s="1"/>
  <c r="AB68" i="3"/>
  <c r="AB69" i="3" s="1"/>
  <c r="AA68" i="3"/>
  <c r="AA69" i="3" s="1"/>
  <c r="Z68" i="3"/>
  <c r="Z69" i="3" s="1"/>
  <c r="Y68" i="3"/>
  <c r="Y69" i="3" s="1"/>
  <c r="X68" i="3"/>
  <c r="W68" i="3"/>
  <c r="V68" i="3"/>
  <c r="V69" i="3" s="1"/>
  <c r="U68" i="3"/>
  <c r="T68" i="3"/>
  <c r="S68" i="3"/>
  <c r="R68" i="3"/>
  <c r="R69" i="3" s="1"/>
  <c r="Q68" i="3"/>
  <c r="Q69" i="3" s="1"/>
  <c r="O68" i="3"/>
  <c r="O69" i="3" s="1"/>
  <c r="M68" i="3"/>
  <c r="M69" i="3" s="1"/>
  <c r="L68" i="3"/>
  <c r="L69" i="3" s="1"/>
  <c r="K68" i="3"/>
  <c r="K69" i="3" s="1"/>
  <c r="I68" i="3"/>
  <c r="I69" i="3" s="1"/>
  <c r="F68" i="3"/>
  <c r="F69" i="3" s="1"/>
  <c r="BE67" i="3"/>
  <c r="BB67" i="3"/>
  <c r="BA67" i="3"/>
  <c r="AX67" i="3"/>
  <c r="AY67" i="3" s="1"/>
  <c r="N67" i="3"/>
  <c r="H67" i="3"/>
  <c r="E67" i="3"/>
  <c r="D67" i="3"/>
  <c r="C67" i="3"/>
  <c r="BE66" i="3"/>
  <c r="BB66" i="3"/>
  <c r="BA66" i="3"/>
  <c r="AX66" i="3"/>
  <c r="N66" i="3"/>
  <c r="H66" i="3"/>
  <c r="E66" i="3"/>
  <c r="D66" i="3"/>
  <c r="C66" i="3"/>
  <c r="BE65" i="3"/>
  <c r="BB65" i="3"/>
  <c r="BA65" i="3"/>
  <c r="AX65" i="3"/>
  <c r="AY65" i="3" s="1"/>
  <c r="N65" i="3"/>
  <c r="H65" i="3"/>
  <c r="E65" i="3"/>
  <c r="D65" i="3"/>
  <c r="C65" i="3"/>
  <c r="BE64" i="3"/>
  <c r="BB64" i="3"/>
  <c r="BA64" i="3"/>
  <c r="AX64" i="3"/>
  <c r="N64" i="3"/>
  <c r="H64" i="3"/>
  <c r="E64" i="3"/>
  <c r="D64" i="3"/>
  <c r="C64" i="3"/>
  <c r="BE63" i="3"/>
  <c r="BB63" i="3"/>
  <c r="BA63" i="3"/>
  <c r="AX63" i="3"/>
  <c r="AY63" i="3" s="1"/>
  <c r="N63" i="3"/>
  <c r="H63" i="3"/>
  <c r="E63" i="3"/>
  <c r="D63" i="3"/>
  <c r="C63" i="3"/>
  <c r="BE62" i="3"/>
  <c r="BB62" i="3"/>
  <c r="BA62" i="3"/>
  <c r="AX62" i="3"/>
  <c r="N62" i="3"/>
  <c r="H62" i="3"/>
  <c r="E62" i="3"/>
  <c r="D62" i="3"/>
  <c r="C62" i="3"/>
  <c r="BE61" i="3"/>
  <c r="BB61" i="3"/>
  <c r="BA61" i="3"/>
  <c r="AX61" i="3"/>
  <c r="AY61" i="3" s="1"/>
  <c r="N61" i="3"/>
  <c r="H61" i="3"/>
  <c r="E61" i="3"/>
  <c r="D61" i="3"/>
  <c r="C61" i="3"/>
  <c r="BE60" i="3"/>
  <c r="BB60" i="3"/>
  <c r="BA60" i="3"/>
  <c r="AX60" i="3"/>
  <c r="N60" i="3"/>
  <c r="H60" i="3"/>
  <c r="E60" i="3"/>
  <c r="D60" i="3"/>
  <c r="C60" i="3"/>
  <c r="BE59" i="3"/>
  <c r="BB59" i="3"/>
  <c r="BA59" i="3"/>
  <c r="AX59" i="3"/>
  <c r="AY59" i="3" s="1"/>
  <c r="N59" i="3"/>
  <c r="H59" i="3"/>
  <c r="E59" i="3"/>
  <c r="D59" i="3"/>
  <c r="C59" i="3"/>
  <c r="BE58" i="3"/>
  <c r="BB58" i="3"/>
  <c r="BA58" i="3"/>
  <c r="AX58" i="3"/>
  <c r="N58" i="3"/>
  <c r="H58" i="3"/>
  <c r="E58" i="3"/>
  <c r="D58" i="3"/>
  <c r="C58" i="3"/>
  <c r="BE57" i="3"/>
  <c r="BA57" i="3"/>
  <c r="N57" i="3"/>
  <c r="H57" i="3"/>
  <c r="BB57" i="3"/>
  <c r="E57" i="3"/>
  <c r="D57" i="3"/>
  <c r="C57" i="3"/>
  <c r="BE56" i="3"/>
  <c r="BB56" i="3"/>
  <c r="BA56" i="3"/>
  <c r="AX56" i="3"/>
  <c r="AY56" i="3" s="1"/>
  <c r="N56" i="3"/>
  <c r="H56" i="3"/>
  <c r="E56" i="3"/>
  <c r="D56" i="3"/>
  <c r="C56" i="3"/>
  <c r="BE55" i="3"/>
  <c r="BB55" i="3"/>
  <c r="BA55" i="3"/>
  <c r="AX55" i="3"/>
  <c r="N55" i="3"/>
  <c r="H55" i="3"/>
  <c r="E55" i="3"/>
  <c r="D55" i="3"/>
  <c r="C55" i="3"/>
  <c r="BE54" i="3"/>
  <c r="BB54" i="3"/>
  <c r="BA54" i="3"/>
  <c r="AX54" i="3"/>
  <c r="AY54" i="3" s="1"/>
  <c r="N54" i="3"/>
  <c r="H54" i="3"/>
  <c r="E54" i="3"/>
  <c r="D54" i="3"/>
  <c r="C54" i="3"/>
  <c r="BE53" i="3"/>
  <c r="BB53" i="3"/>
  <c r="BA53" i="3"/>
  <c r="AX53" i="3"/>
  <c r="N53" i="3"/>
  <c r="H53" i="3"/>
  <c r="E53" i="3"/>
  <c r="D53" i="3"/>
  <c r="C53" i="3"/>
  <c r="BE52" i="3"/>
  <c r="BB52" i="3"/>
  <c r="BA52" i="3"/>
  <c r="AX52" i="3"/>
  <c r="AY52" i="3" s="1"/>
  <c r="N52" i="3"/>
  <c r="H52" i="3"/>
  <c r="E52" i="3"/>
  <c r="D52" i="3"/>
  <c r="C52" i="3"/>
  <c r="BE51" i="3"/>
  <c r="BB51" i="3"/>
  <c r="BA51" i="3"/>
  <c r="AX51" i="3"/>
  <c r="N51" i="3"/>
  <c r="H51" i="3"/>
  <c r="E51" i="3"/>
  <c r="D51" i="3"/>
  <c r="C51" i="3"/>
  <c r="BE50" i="3"/>
  <c r="BB50" i="3"/>
  <c r="BA50" i="3"/>
  <c r="AX50" i="3"/>
  <c r="AY50" i="3" s="1"/>
  <c r="N50" i="3"/>
  <c r="H50" i="3"/>
  <c r="E50" i="3"/>
  <c r="D50" i="3"/>
  <c r="C50" i="3"/>
  <c r="BE49" i="3"/>
  <c r="BB49" i="3"/>
  <c r="BA49" i="3"/>
  <c r="AX49" i="3"/>
  <c r="N49" i="3"/>
  <c r="H49" i="3"/>
  <c r="E49" i="3"/>
  <c r="D49" i="3"/>
  <c r="C49" i="3"/>
  <c r="BE48" i="3"/>
  <c r="BB48" i="3"/>
  <c r="BA48" i="3"/>
  <c r="AX48" i="3"/>
  <c r="AY48" i="3" s="1"/>
  <c r="N48" i="3"/>
  <c r="H48" i="3"/>
  <c r="E48" i="3"/>
  <c r="D48" i="3"/>
  <c r="C48" i="3"/>
  <c r="BE47" i="3"/>
  <c r="BB47" i="3"/>
  <c r="BA47" i="3"/>
  <c r="AX47" i="3"/>
  <c r="N47" i="3"/>
  <c r="H47" i="3"/>
  <c r="E47" i="3"/>
  <c r="D47" i="3"/>
  <c r="C47" i="3"/>
  <c r="BE46" i="3"/>
  <c r="BB46" i="3"/>
  <c r="BA46" i="3"/>
  <c r="AX46" i="3"/>
  <c r="AY46" i="3" s="1"/>
  <c r="N46" i="3"/>
  <c r="H46" i="3"/>
  <c r="E46" i="3"/>
  <c r="D46" i="3"/>
  <c r="C46" i="3"/>
  <c r="BE45" i="3"/>
  <c r="BB45" i="3"/>
  <c r="BA45" i="3"/>
  <c r="AX45" i="3"/>
  <c r="N45" i="3"/>
  <c r="H45" i="3"/>
  <c r="E45" i="3"/>
  <c r="D45" i="3"/>
  <c r="C45" i="3"/>
  <c r="BE44" i="3"/>
  <c r="BB44" i="3"/>
  <c r="BA44" i="3"/>
  <c r="AX44" i="3"/>
  <c r="AY44" i="3" s="1"/>
  <c r="N44" i="3"/>
  <c r="H44" i="3"/>
  <c r="E44" i="3"/>
  <c r="D44" i="3"/>
  <c r="C44" i="3"/>
  <c r="BE43" i="3"/>
  <c r="BB43" i="3"/>
  <c r="BA43" i="3"/>
  <c r="AX43" i="3"/>
  <c r="N43" i="3"/>
  <c r="H43" i="3"/>
  <c r="E43" i="3"/>
  <c r="D43" i="3"/>
  <c r="C43" i="3"/>
  <c r="BE42" i="3"/>
  <c r="BB42" i="3"/>
  <c r="BA42" i="3"/>
  <c r="AX42" i="3"/>
  <c r="AY42" i="3" s="1"/>
  <c r="N42" i="3"/>
  <c r="H42" i="3"/>
  <c r="E42" i="3"/>
  <c r="D42" i="3"/>
  <c r="C42" i="3"/>
  <c r="BE41" i="3"/>
  <c r="BB41" i="3"/>
  <c r="BA41" i="3"/>
  <c r="AX41" i="3"/>
  <c r="N41" i="3"/>
  <c r="H41" i="3"/>
  <c r="E41" i="3"/>
  <c r="D41" i="3"/>
  <c r="C41" i="3"/>
  <c r="BE40" i="3"/>
  <c r="BB40" i="3"/>
  <c r="BA40" i="3"/>
  <c r="AX40" i="3"/>
  <c r="AY40" i="3" s="1"/>
  <c r="N40" i="3"/>
  <c r="H40" i="3"/>
  <c r="E40" i="3"/>
  <c r="D40" i="3"/>
  <c r="C40" i="3"/>
  <c r="BE39" i="3"/>
  <c r="BB39" i="3"/>
  <c r="BA39" i="3"/>
  <c r="AX39" i="3"/>
  <c r="N39" i="3"/>
  <c r="H39" i="3"/>
  <c r="E39" i="3"/>
  <c r="D39" i="3"/>
  <c r="C39" i="3"/>
  <c r="BE38" i="3"/>
  <c r="BB38" i="3"/>
  <c r="BA38" i="3"/>
  <c r="AX38" i="3"/>
  <c r="AY38" i="3" s="1"/>
  <c r="N38" i="3"/>
  <c r="H38" i="3"/>
  <c r="E38" i="3"/>
  <c r="D38" i="3"/>
  <c r="C38" i="3"/>
  <c r="BE37" i="3"/>
  <c r="BB37" i="3"/>
  <c r="BA37" i="3"/>
  <c r="AX37" i="3"/>
  <c r="N37" i="3"/>
  <c r="H37" i="3"/>
  <c r="E37" i="3"/>
  <c r="D37" i="3"/>
  <c r="C37" i="3"/>
  <c r="BE36" i="3"/>
  <c r="BB36" i="3"/>
  <c r="BA36" i="3"/>
  <c r="AX36" i="3"/>
  <c r="AY36" i="3" s="1"/>
  <c r="N36" i="3"/>
  <c r="H36" i="3"/>
  <c r="E36" i="3"/>
  <c r="D36" i="3"/>
  <c r="C36" i="3"/>
  <c r="BE35" i="3"/>
  <c r="BB35" i="3"/>
  <c r="BA35" i="3"/>
  <c r="AX35" i="3"/>
  <c r="N35" i="3"/>
  <c r="H35" i="3"/>
  <c r="E35" i="3"/>
  <c r="D35" i="3"/>
  <c r="C35" i="3"/>
  <c r="BE34" i="3"/>
  <c r="BB34" i="3"/>
  <c r="BA34" i="3"/>
  <c r="AX34" i="3"/>
  <c r="AY34" i="3" s="1"/>
  <c r="N34" i="3"/>
  <c r="H34" i="3"/>
  <c r="E34" i="3"/>
  <c r="D34" i="3"/>
  <c r="C34" i="3"/>
  <c r="BE33" i="3"/>
  <c r="BB33" i="3"/>
  <c r="BA33" i="3"/>
  <c r="AX33" i="3"/>
  <c r="AY33" i="3" s="1"/>
  <c r="N33" i="3"/>
  <c r="H33" i="3"/>
  <c r="E33" i="3"/>
  <c r="D33" i="3"/>
  <c r="C33" i="3"/>
  <c r="BE32" i="3"/>
  <c r="BB32" i="3"/>
  <c r="BA32" i="3"/>
  <c r="AX32" i="3"/>
  <c r="AY32" i="3" s="1"/>
  <c r="N32" i="3"/>
  <c r="H32" i="3"/>
  <c r="E32" i="3"/>
  <c r="D32" i="3"/>
  <c r="C32" i="3"/>
  <c r="BE31" i="3"/>
  <c r="BB31" i="3"/>
  <c r="BA31" i="3"/>
  <c r="AX31" i="3"/>
  <c r="N31" i="3"/>
  <c r="H31" i="3"/>
  <c r="E31" i="3"/>
  <c r="D31" i="3"/>
  <c r="C31" i="3"/>
  <c r="BE30" i="3"/>
  <c r="BB30" i="3"/>
  <c r="BA30" i="3"/>
  <c r="AX30" i="3"/>
  <c r="AY30" i="3" s="1"/>
  <c r="N30" i="3"/>
  <c r="H30" i="3"/>
  <c r="E30" i="3"/>
  <c r="D30" i="3"/>
  <c r="C30" i="3"/>
  <c r="BE29" i="3"/>
  <c r="BB29" i="3"/>
  <c r="BA29" i="3"/>
  <c r="AX29" i="3"/>
  <c r="AY29" i="3" s="1"/>
  <c r="N29" i="3"/>
  <c r="H29" i="3"/>
  <c r="E29" i="3"/>
  <c r="D29" i="3"/>
  <c r="C29" i="3"/>
  <c r="N28" i="3"/>
  <c r="H28" i="3"/>
  <c r="C28" i="3"/>
  <c r="BE27" i="3"/>
  <c r="BB27" i="3"/>
  <c r="BA27" i="3"/>
  <c r="AX27" i="3"/>
  <c r="AY27" i="3" s="1"/>
  <c r="N27" i="3"/>
  <c r="H27" i="3"/>
  <c r="E27" i="3"/>
  <c r="D27" i="3"/>
  <c r="C27" i="3"/>
  <c r="BE26" i="3"/>
  <c r="BB26" i="3"/>
  <c r="BA26" i="3"/>
  <c r="AX26" i="3"/>
  <c r="N26" i="3"/>
  <c r="H26" i="3"/>
  <c r="E26" i="3"/>
  <c r="D26" i="3"/>
  <c r="C26" i="3"/>
  <c r="BE25" i="3"/>
  <c r="BB25" i="3"/>
  <c r="BA25" i="3"/>
  <c r="AX25" i="3"/>
  <c r="AY25" i="3" s="1"/>
  <c r="N25" i="3"/>
  <c r="H25" i="3"/>
  <c r="E25" i="3"/>
  <c r="D25" i="3"/>
  <c r="C25" i="3"/>
  <c r="BE24" i="3"/>
  <c r="BB24" i="3"/>
  <c r="BA24" i="3"/>
  <c r="AX24" i="3"/>
  <c r="AY24" i="3" s="1"/>
  <c r="N24" i="3"/>
  <c r="H24" i="3"/>
  <c r="E24" i="3"/>
  <c r="D24" i="3"/>
  <c r="C24" i="3"/>
  <c r="BE23" i="3"/>
  <c r="BB23" i="3"/>
  <c r="BA23" i="3"/>
  <c r="AX23" i="3"/>
  <c r="AY23" i="3" s="1"/>
  <c r="N23" i="3"/>
  <c r="H23" i="3"/>
  <c r="E23" i="3"/>
  <c r="D23" i="3"/>
  <c r="C23" i="3"/>
  <c r="BE22" i="3"/>
  <c r="BA22" i="3"/>
  <c r="N22" i="3"/>
  <c r="H22" i="3"/>
  <c r="E22" i="3"/>
  <c r="D22" i="3"/>
  <c r="C22" i="3"/>
  <c r="N21" i="3"/>
  <c r="E21" i="3"/>
  <c r="C21" i="3"/>
  <c r="BE20" i="3"/>
  <c r="BB20" i="3"/>
  <c r="BA20" i="3"/>
  <c r="AX20" i="3"/>
  <c r="N20" i="3"/>
  <c r="H20" i="3"/>
  <c r="E20" i="3"/>
  <c r="D20" i="3"/>
  <c r="C20" i="3"/>
  <c r="BE19" i="3"/>
  <c r="BB19" i="3"/>
  <c r="BA19" i="3"/>
  <c r="AX19" i="3"/>
  <c r="AY19" i="3" s="1"/>
  <c r="N19" i="3"/>
  <c r="H19" i="3"/>
  <c r="E19" i="3"/>
  <c r="D19" i="3"/>
  <c r="C19" i="3"/>
  <c r="BE18" i="3"/>
  <c r="BB18" i="3"/>
  <c r="BA18" i="3"/>
  <c r="AX18" i="3"/>
  <c r="AY18" i="3" s="1"/>
  <c r="N18" i="3"/>
  <c r="H18" i="3"/>
  <c r="E18" i="3"/>
  <c r="D18" i="3"/>
  <c r="C18" i="3"/>
  <c r="BE17" i="3"/>
  <c r="BB17" i="3"/>
  <c r="BA17" i="3"/>
  <c r="AX17" i="3"/>
  <c r="AY17" i="3" s="1"/>
  <c r="N17" i="3"/>
  <c r="H17" i="3"/>
  <c r="E17" i="3"/>
  <c r="D17" i="3"/>
  <c r="C17" i="3"/>
  <c r="BE16" i="3"/>
  <c r="BB16" i="3"/>
  <c r="BA16" i="3"/>
  <c r="AX16" i="3"/>
  <c r="N16" i="3"/>
  <c r="H16" i="3"/>
  <c r="E16" i="3"/>
  <c r="D16" i="3"/>
  <c r="C16" i="3"/>
  <c r="BE15" i="3"/>
  <c r="BB15" i="3"/>
  <c r="BA15" i="3"/>
  <c r="AX15" i="3"/>
  <c r="AY15" i="3" s="1"/>
  <c r="N15" i="3"/>
  <c r="H15" i="3"/>
  <c r="E15" i="3"/>
  <c r="D15" i="3"/>
  <c r="C15" i="3"/>
  <c r="BE14" i="3"/>
  <c r="BB14" i="3"/>
  <c r="BA14" i="3"/>
  <c r="AX14" i="3"/>
  <c r="AY14" i="3" s="1"/>
  <c r="N14" i="3"/>
  <c r="H14" i="3"/>
  <c r="E14" i="3"/>
  <c r="D14" i="3"/>
  <c r="C14" i="3"/>
  <c r="BE13" i="3"/>
  <c r="BB13" i="3"/>
  <c r="BA13" i="3"/>
  <c r="AX13" i="3"/>
  <c r="AY13" i="3" s="1"/>
  <c r="N13" i="3"/>
  <c r="H13" i="3"/>
  <c r="E13" i="3"/>
  <c r="D13" i="3"/>
  <c r="C13" i="3"/>
  <c r="BE12" i="3"/>
  <c r="BB12" i="3"/>
  <c r="BA12" i="3"/>
  <c r="AX12" i="3"/>
  <c r="N12" i="3"/>
  <c r="H12" i="3"/>
  <c r="E12" i="3"/>
  <c r="D12" i="3"/>
  <c r="C12" i="3"/>
  <c r="BE11" i="3"/>
  <c r="BB11" i="3"/>
  <c r="BA11" i="3"/>
  <c r="AX11" i="3"/>
  <c r="N11" i="3"/>
  <c r="H11" i="3"/>
  <c r="E11" i="3"/>
  <c r="D11" i="3"/>
  <c r="C11" i="3"/>
  <c r="AL78" i="3" l="1"/>
  <c r="AJ78" i="3"/>
  <c r="AL82" i="3"/>
  <c r="AJ82" i="3"/>
  <c r="T81" i="3"/>
  <c r="AI81" i="3" s="1"/>
  <c r="T86" i="3"/>
  <c r="S86" i="3" s="1"/>
  <c r="U69" i="3"/>
  <c r="W69" i="3"/>
  <c r="AR76" i="3"/>
  <c r="AJ80" i="3"/>
  <c r="AV83" i="3"/>
  <c r="AV74" i="3" s="1"/>
  <c r="BO74" i="3" s="1"/>
  <c r="BP74" i="3" s="1"/>
  <c r="G68" i="3"/>
  <c r="G69" i="3" s="1"/>
  <c r="AJ69" i="3"/>
  <c r="X69" i="3"/>
  <c r="D28" i="3"/>
  <c r="B14" i="3"/>
  <c r="B67" i="3"/>
  <c r="B18" i="3"/>
  <c r="B26" i="3"/>
  <c r="B31" i="3"/>
  <c r="B33" i="3"/>
  <c r="B12" i="3"/>
  <c r="B16" i="3"/>
  <c r="B50" i="3"/>
  <c r="B59" i="3"/>
  <c r="B63" i="3"/>
  <c r="B65" i="3"/>
  <c r="B42" i="3"/>
  <c r="B46" i="3"/>
  <c r="B48" i="3"/>
  <c r="B20" i="3"/>
  <c r="B24" i="3"/>
  <c r="B38" i="3"/>
  <c r="B40" i="3"/>
  <c r="B54" i="3"/>
  <c r="B56" i="3"/>
  <c r="B60" i="3"/>
  <c r="B29" i="3"/>
  <c r="B36" i="3"/>
  <c r="B44" i="3"/>
  <c r="B52" i="3"/>
  <c r="B61" i="3"/>
  <c r="B28" i="3"/>
  <c r="N68" i="3"/>
  <c r="N69" i="3" s="1"/>
  <c r="B11" i="3"/>
  <c r="AW14" i="3"/>
  <c r="B15" i="3"/>
  <c r="AW18" i="3"/>
  <c r="B19" i="3"/>
  <c r="AW24" i="3"/>
  <c r="B25" i="3"/>
  <c r="AW29" i="3"/>
  <c r="B30" i="3"/>
  <c r="AW33" i="3"/>
  <c r="B34" i="3"/>
  <c r="AW36" i="3"/>
  <c r="B37" i="3"/>
  <c r="AW40" i="3"/>
  <c r="B41" i="3"/>
  <c r="AW44" i="3"/>
  <c r="B45" i="3"/>
  <c r="AW48" i="3"/>
  <c r="B49" i="3"/>
  <c r="AW52" i="3"/>
  <c r="B53" i="3"/>
  <c r="AW56" i="3"/>
  <c r="B57" i="3"/>
  <c r="B58" i="3"/>
  <c r="B62" i="3"/>
  <c r="B66" i="3"/>
  <c r="AW61" i="3"/>
  <c r="AW65" i="3"/>
  <c r="AW12" i="3"/>
  <c r="AY12" i="3"/>
  <c r="AZ12" i="3" s="1"/>
  <c r="B13" i="3"/>
  <c r="AZ14" i="3"/>
  <c r="AW16" i="3"/>
  <c r="AY16" i="3"/>
  <c r="AZ16" i="3" s="1"/>
  <c r="B17" i="3"/>
  <c r="AZ18" i="3"/>
  <c r="AW20" i="3"/>
  <c r="AY20" i="3"/>
  <c r="AZ20" i="3" s="1"/>
  <c r="B22" i="3"/>
  <c r="B23" i="3"/>
  <c r="AZ24" i="3"/>
  <c r="AW26" i="3"/>
  <c r="AY26" i="3"/>
  <c r="AZ26" i="3" s="1"/>
  <c r="B27" i="3"/>
  <c r="AZ29" i="3"/>
  <c r="AW31" i="3"/>
  <c r="AY31" i="3"/>
  <c r="AZ31" i="3" s="1"/>
  <c r="B32" i="3"/>
  <c r="AZ33" i="3"/>
  <c r="B35" i="3"/>
  <c r="AW38" i="3"/>
  <c r="B39" i="3"/>
  <c r="AW42" i="3"/>
  <c r="B43" i="3"/>
  <c r="AW46" i="3"/>
  <c r="B47" i="3"/>
  <c r="AW50" i="3"/>
  <c r="B51" i="3"/>
  <c r="AW54" i="3"/>
  <c r="B55" i="3"/>
  <c r="AW59" i="3"/>
  <c r="AW63" i="3"/>
  <c r="B64" i="3"/>
  <c r="AW67" i="3"/>
  <c r="AJ76" i="3"/>
  <c r="AL76" i="3"/>
  <c r="AH76" i="3"/>
  <c r="BA69" i="3"/>
  <c r="AZ13" i="3"/>
  <c r="AZ15" i="3"/>
  <c r="AZ17" i="3"/>
  <c r="AZ19" i="3"/>
  <c r="BA21" i="3"/>
  <c r="BE21" i="3"/>
  <c r="BE68" i="3" s="1"/>
  <c r="AZ23" i="3"/>
  <c r="AZ25" i="3"/>
  <c r="AZ27" i="3"/>
  <c r="AX28" i="3"/>
  <c r="BB28" i="3"/>
  <c r="AZ30" i="3"/>
  <c r="AZ32" i="3"/>
  <c r="AZ34" i="3"/>
  <c r="C68" i="3"/>
  <c r="C69" i="3" s="1"/>
  <c r="T73" i="3"/>
  <c r="B73" i="3"/>
  <c r="BL69" i="3"/>
  <c r="AL74" i="3"/>
  <c r="AJ74" i="3"/>
  <c r="AH74" i="3"/>
  <c r="BL74" i="3"/>
  <c r="BM74" i="3" s="1"/>
  <c r="AH75" i="3"/>
  <c r="AL75" i="3"/>
  <c r="AK77" i="3"/>
  <c r="S77" i="3"/>
  <c r="AG77" i="3"/>
  <c r="T78" i="3"/>
  <c r="B78" i="3"/>
  <c r="AL81" i="3"/>
  <c r="AJ81" i="3"/>
  <c r="AH81" i="3"/>
  <c r="T82" i="3"/>
  <c r="B82" i="3"/>
  <c r="AV82" i="3"/>
  <c r="BO82" i="3" s="1"/>
  <c r="BP82" i="3" s="1"/>
  <c r="AV80" i="3"/>
  <c r="BO80" i="3" s="1"/>
  <c r="BP80" i="3" s="1"/>
  <c r="AV78" i="3"/>
  <c r="BO78" i="3" s="1"/>
  <c r="BP78" i="3" s="1"/>
  <c r="AV81" i="3"/>
  <c r="BO81" i="3" s="1"/>
  <c r="BP81" i="3" s="1"/>
  <c r="AV79" i="3"/>
  <c r="BO79" i="3" s="1"/>
  <c r="BP79" i="3" s="1"/>
  <c r="AV77" i="3"/>
  <c r="BO77" i="3" s="1"/>
  <c r="BP77" i="3" s="1"/>
  <c r="AV76" i="3"/>
  <c r="BO76" i="3" s="1"/>
  <c r="BP76" i="3" s="1"/>
  <c r="AV75" i="3"/>
  <c r="BO75" i="3" s="1"/>
  <c r="BP75" i="3" s="1"/>
  <c r="AV73" i="3"/>
  <c r="BO73" i="3" s="1"/>
  <c r="AW11" i="3"/>
  <c r="AY11" i="3"/>
  <c r="AZ11" i="3" s="1"/>
  <c r="AW13" i="3"/>
  <c r="AW15" i="3"/>
  <c r="AW17" i="3"/>
  <c r="AW19" i="3"/>
  <c r="D21" i="3"/>
  <c r="B21" i="3" s="1"/>
  <c r="H21" i="3"/>
  <c r="H68" i="3" s="1"/>
  <c r="H69" i="3" s="1"/>
  <c r="AX21" i="3"/>
  <c r="BB21" i="3"/>
  <c r="AX22" i="3"/>
  <c r="BB22" i="3"/>
  <c r="AW23" i="3"/>
  <c r="AW25" i="3"/>
  <c r="AW27" i="3"/>
  <c r="E28" i="3"/>
  <c r="E68" i="3" s="1"/>
  <c r="E69" i="3" s="1"/>
  <c r="BA28" i="3"/>
  <c r="AW30" i="3"/>
  <c r="AW32" i="3"/>
  <c r="AW34" i="3"/>
  <c r="AY35" i="3"/>
  <c r="AZ35" i="3" s="1"/>
  <c r="AW35" i="3"/>
  <c r="AZ36" i="3"/>
  <c r="AY37" i="3"/>
  <c r="AZ37" i="3" s="1"/>
  <c r="AW37" i="3"/>
  <c r="AZ38" i="3"/>
  <c r="AY39" i="3"/>
  <c r="AZ39" i="3" s="1"/>
  <c r="AW39" i="3"/>
  <c r="AZ40" i="3"/>
  <c r="AY41" i="3"/>
  <c r="AZ41" i="3" s="1"/>
  <c r="AW41" i="3"/>
  <c r="AZ42" i="3"/>
  <c r="AY43" i="3"/>
  <c r="AZ43" i="3" s="1"/>
  <c r="AW43" i="3"/>
  <c r="AZ44" i="3"/>
  <c r="AY45" i="3"/>
  <c r="AZ45" i="3" s="1"/>
  <c r="AW45" i="3"/>
  <c r="AZ46" i="3"/>
  <c r="AY47" i="3"/>
  <c r="AZ47" i="3" s="1"/>
  <c r="AW47" i="3"/>
  <c r="AZ48" i="3"/>
  <c r="AY49" i="3"/>
  <c r="AZ49" i="3" s="1"/>
  <c r="AW49" i="3"/>
  <c r="AZ50" i="3"/>
  <c r="AY51" i="3"/>
  <c r="AZ51" i="3" s="1"/>
  <c r="AW51" i="3"/>
  <c r="AZ52" i="3"/>
  <c r="AY53" i="3"/>
  <c r="AZ53" i="3" s="1"/>
  <c r="AW53" i="3"/>
  <c r="AZ54" i="3"/>
  <c r="AY55" i="3"/>
  <c r="AZ55" i="3" s="1"/>
  <c r="AW55" i="3"/>
  <c r="AZ56" i="3"/>
  <c r="AY58" i="3"/>
  <c r="AZ58" i="3" s="1"/>
  <c r="AW58" i="3"/>
  <c r="AZ59" i="3"/>
  <c r="AY60" i="3"/>
  <c r="AZ60" i="3" s="1"/>
  <c r="AW60" i="3"/>
  <c r="AZ61" i="3"/>
  <c r="AY62" i="3"/>
  <c r="AZ62" i="3" s="1"/>
  <c r="AW62" i="3"/>
  <c r="AZ63" i="3"/>
  <c r="AY64" i="3"/>
  <c r="AZ64" i="3" s="1"/>
  <c r="AW64" i="3"/>
  <c r="AZ65" i="3"/>
  <c r="AY66" i="3"/>
  <c r="AZ66" i="3" s="1"/>
  <c r="AW66" i="3"/>
  <c r="AZ67" i="3"/>
  <c r="D83" i="3"/>
  <c r="D87" i="3" s="1"/>
  <c r="U83" i="3"/>
  <c r="U87" i="3" s="1"/>
  <c r="AH73" i="3"/>
  <c r="AL73" i="3"/>
  <c r="S74" i="3"/>
  <c r="AG74" i="3"/>
  <c r="AK74" i="3"/>
  <c r="T75" i="3"/>
  <c r="B75" i="3"/>
  <c r="E76" i="3"/>
  <c r="E83" i="3" s="1"/>
  <c r="E87" i="3" s="1"/>
  <c r="C76" i="3"/>
  <c r="BL76" i="3"/>
  <c r="BM76" i="3" s="1"/>
  <c r="AL77" i="3"/>
  <c r="AJ77" i="3"/>
  <c r="AH77" i="3"/>
  <c r="AI77" i="3"/>
  <c r="AL79" i="3"/>
  <c r="AJ79" i="3"/>
  <c r="AH79" i="3"/>
  <c r="T80" i="3"/>
  <c r="B80" i="3"/>
  <c r="AJ83" i="3"/>
  <c r="AL86" i="3"/>
  <c r="AJ86" i="3"/>
  <c r="AH86" i="3"/>
  <c r="BM86" i="3"/>
  <c r="AX57" i="3"/>
  <c r="BL77" i="3"/>
  <c r="BM77" i="3" s="1"/>
  <c r="AH78" i="3"/>
  <c r="S79" i="3"/>
  <c r="AG79" i="3"/>
  <c r="AK79" i="3"/>
  <c r="BL79" i="3"/>
  <c r="AH80" i="3"/>
  <c r="AF80" i="3" s="1"/>
  <c r="S81" i="3"/>
  <c r="AG81" i="3"/>
  <c r="AE81" i="3" s="1"/>
  <c r="AK81" i="3"/>
  <c r="BL81" i="3"/>
  <c r="BM81" i="3" s="1"/>
  <c r="AH82" i="3"/>
  <c r="H87" i="3"/>
  <c r="N87" i="3"/>
  <c r="AR81" i="3"/>
  <c r="AR79" i="3"/>
  <c r="AR77" i="3"/>
  <c r="AR87" i="3"/>
  <c r="AV87" i="3" s="1"/>
  <c r="AV86" i="3" s="1"/>
  <c r="AR86" i="3"/>
  <c r="AG86" i="3"/>
  <c r="AK86" i="3"/>
  <c r="BD70" i="2"/>
  <c r="BM73" i="3" l="1"/>
  <c r="BM69" i="3" s="1"/>
  <c r="AI86" i="3"/>
  <c r="AF82" i="3"/>
  <c r="BM79" i="3"/>
  <c r="AF78" i="3"/>
  <c r="AF79" i="3"/>
  <c r="AF77" i="3"/>
  <c r="BM82" i="3"/>
  <c r="BM78" i="3"/>
  <c r="AF76" i="3"/>
  <c r="B68" i="3"/>
  <c r="BA68" i="3"/>
  <c r="BB68" i="3"/>
  <c r="BB70" i="3" s="1"/>
  <c r="AE86" i="3"/>
  <c r="AJ87" i="3"/>
  <c r="T76" i="3"/>
  <c r="T83" i="3" s="1"/>
  <c r="T87" i="3" s="1"/>
  <c r="B76" i="3"/>
  <c r="B83" i="3" s="1"/>
  <c r="B87" i="3" s="1"/>
  <c r="AH83" i="3"/>
  <c r="AH87" i="3" s="1"/>
  <c r="AH69" i="3"/>
  <c r="AF73" i="3"/>
  <c r="AY22" i="3"/>
  <c r="AZ22" i="3" s="1"/>
  <c r="AW22" i="3"/>
  <c r="AY21" i="3"/>
  <c r="AZ21" i="3" s="1"/>
  <c r="AW21" i="3"/>
  <c r="D68" i="3"/>
  <c r="D69" i="3" s="1"/>
  <c r="AK82" i="3"/>
  <c r="AI82" i="3"/>
  <c r="AG82" i="3"/>
  <c r="AE82" i="3" s="1"/>
  <c r="S82" i="3"/>
  <c r="AK78" i="3"/>
  <c r="AI78" i="3"/>
  <c r="AG78" i="3"/>
  <c r="AE78" i="3" s="1"/>
  <c r="S78" i="3"/>
  <c r="BL83" i="3"/>
  <c r="AK73" i="3"/>
  <c r="AI73" i="3"/>
  <c r="AG73" i="3"/>
  <c r="T69" i="3"/>
  <c r="S73" i="3"/>
  <c r="BM75" i="3"/>
  <c r="AE79" i="3"/>
  <c r="AY57" i="3"/>
  <c r="AZ57" i="3" s="1"/>
  <c r="AW57" i="3"/>
  <c r="AF86" i="3"/>
  <c r="BM80" i="3"/>
  <c r="AK80" i="3"/>
  <c r="AI80" i="3"/>
  <c r="AG80" i="3"/>
  <c r="S80" i="3"/>
  <c r="AK75" i="3"/>
  <c r="AI75" i="3"/>
  <c r="AG75" i="3"/>
  <c r="S75" i="3"/>
  <c r="AE74" i="3"/>
  <c r="AL83" i="3"/>
  <c r="AL87" i="3" s="1"/>
  <c r="AL69" i="3"/>
  <c r="BO83" i="3"/>
  <c r="BP73" i="3"/>
  <c r="BP83" i="3" s="1"/>
  <c r="BO69" i="3"/>
  <c r="AF81" i="3"/>
  <c r="AE77" i="3"/>
  <c r="AF75" i="3"/>
  <c r="AF74" i="3"/>
  <c r="B69" i="3"/>
  <c r="C83" i="3"/>
  <c r="C87" i="3" s="1"/>
  <c r="AY28" i="3"/>
  <c r="AY68" i="3" s="1"/>
  <c r="AW28" i="3"/>
  <c r="AZ28" i="3"/>
  <c r="AX68" i="3"/>
  <c r="BB70" i="2"/>
  <c r="AZ12" i="2"/>
  <c r="AZ13" i="2"/>
  <c r="AZ14" i="2"/>
  <c r="AZ15" i="2"/>
  <c r="AZ16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11" i="2"/>
  <c r="AY11" i="2"/>
  <c r="AY12" i="2"/>
  <c r="AY13" i="2"/>
  <c r="AY14" i="2"/>
  <c r="AY15" i="2"/>
  <c r="AY16" i="2"/>
  <c r="AY17" i="2"/>
  <c r="AY18" i="2"/>
  <c r="AY19" i="2"/>
  <c r="AY20" i="2"/>
  <c r="AY21" i="2"/>
  <c r="AY22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23" i="2"/>
  <c r="BA62" i="2"/>
  <c r="BA63" i="2"/>
  <c r="BA64" i="2"/>
  <c r="BA65" i="2"/>
  <c r="BA66" i="2"/>
  <c r="BA67" i="2"/>
  <c r="AY68" i="2"/>
  <c r="AZ68" i="2"/>
  <c r="BC68" i="2"/>
  <c r="BD68" i="2"/>
  <c r="BF68" i="2"/>
  <c r="BG68" i="2"/>
  <c r="BH68" i="2"/>
  <c r="BI68" i="2"/>
  <c r="BJ68" i="2"/>
  <c r="BK68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8" i="2" s="1"/>
  <c r="BE63" i="2"/>
  <c r="BE64" i="2"/>
  <c r="BE65" i="2"/>
  <c r="BE66" i="2"/>
  <c r="BE67" i="2"/>
  <c r="BE11" i="2"/>
  <c r="BB12" i="2"/>
  <c r="BB13" i="2"/>
  <c r="BB14" i="2"/>
  <c r="BB15" i="2"/>
  <c r="BB16" i="2"/>
  <c r="BB17" i="2"/>
  <c r="BB18" i="2"/>
  <c r="BB19" i="2"/>
  <c r="BB20" i="2"/>
  <c r="BB21" i="2"/>
  <c r="BB22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8" i="2" s="1"/>
  <c r="BB64" i="2"/>
  <c r="BB65" i="2"/>
  <c r="BB66" i="2"/>
  <c r="BB67" i="2"/>
  <c r="BA12" i="2"/>
  <c r="BA13" i="2"/>
  <c r="AW13" i="2" s="1"/>
  <c r="BA14" i="2"/>
  <c r="BA15" i="2"/>
  <c r="AW15" i="2" s="1"/>
  <c r="BA16" i="2"/>
  <c r="BA17" i="2"/>
  <c r="AW17" i="2" s="1"/>
  <c r="BA18" i="2"/>
  <c r="BA19" i="2"/>
  <c r="AW19" i="2" s="1"/>
  <c r="BA20" i="2"/>
  <c r="BA21" i="2"/>
  <c r="AW21" i="2" s="1"/>
  <c r="BA22" i="2"/>
  <c r="BA23" i="2"/>
  <c r="AW23" i="2" s="1"/>
  <c r="BA24" i="2"/>
  <c r="BA25" i="2"/>
  <c r="AW25" i="2" s="1"/>
  <c r="BA26" i="2"/>
  <c r="BA27" i="2"/>
  <c r="AW27" i="2" s="1"/>
  <c r="BA28" i="2"/>
  <c r="BA29" i="2"/>
  <c r="AW29" i="2" s="1"/>
  <c r="BA30" i="2"/>
  <c r="BA31" i="2"/>
  <c r="AW31" i="2" s="1"/>
  <c r="BA32" i="2"/>
  <c r="BA33" i="2"/>
  <c r="AW33" i="2" s="1"/>
  <c r="BA34" i="2"/>
  <c r="BA35" i="2"/>
  <c r="AW35" i="2" s="1"/>
  <c r="BA36" i="2"/>
  <c r="BA37" i="2"/>
  <c r="AW37" i="2" s="1"/>
  <c r="BA38" i="2"/>
  <c r="BA39" i="2"/>
  <c r="AW39" i="2" s="1"/>
  <c r="BA40" i="2"/>
  <c r="BA41" i="2"/>
  <c r="AW41" i="2" s="1"/>
  <c r="BA42" i="2"/>
  <c r="BA43" i="2"/>
  <c r="AW43" i="2" s="1"/>
  <c r="BA44" i="2"/>
  <c r="BA45" i="2"/>
  <c r="AW45" i="2" s="1"/>
  <c r="BA46" i="2"/>
  <c r="BA47" i="2"/>
  <c r="AW47" i="2" s="1"/>
  <c r="BA48" i="2"/>
  <c r="BA49" i="2"/>
  <c r="AW49" i="2" s="1"/>
  <c r="BA50" i="2"/>
  <c r="BA51" i="2"/>
  <c r="AW51" i="2" s="1"/>
  <c r="BA52" i="2"/>
  <c r="BA53" i="2"/>
  <c r="AW53" i="2" s="1"/>
  <c r="BA54" i="2"/>
  <c r="BA55" i="2"/>
  <c r="AW55" i="2" s="1"/>
  <c r="BA56" i="2"/>
  <c r="BA57" i="2"/>
  <c r="AW57" i="2" s="1"/>
  <c r="BA58" i="2"/>
  <c r="BA59" i="2"/>
  <c r="AW59" i="2" s="1"/>
  <c r="BA60" i="2"/>
  <c r="BA61" i="2"/>
  <c r="AW61" i="2" s="1"/>
  <c r="AW65" i="2"/>
  <c r="AX12" i="2"/>
  <c r="AX13" i="2"/>
  <c r="AX14" i="2"/>
  <c r="AX15" i="2"/>
  <c r="AX16" i="2"/>
  <c r="AX17" i="2"/>
  <c r="AX18" i="2"/>
  <c r="AX19" i="2"/>
  <c r="AX20" i="2"/>
  <c r="AX21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8" i="2" s="1"/>
  <c r="AX63" i="2"/>
  <c r="AW63" i="2" s="1"/>
  <c r="AX64" i="2"/>
  <c r="AX65" i="2"/>
  <c r="AX66" i="2"/>
  <c r="AW66" i="2" s="1"/>
  <c r="AX67" i="2"/>
  <c r="AW12" i="2"/>
  <c r="AW14" i="2"/>
  <c r="AW16" i="2"/>
  <c r="AW18" i="2"/>
  <c r="AW20" i="2"/>
  <c r="AW22" i="2"/>
  <c r="AW24" i="2"/>
  <c r="AW26" i="2"/>
  <c r="AW28" i="2"/>
  <c r="AW30" i="2"/>
  <c r="AW32" i="2"/>
  <c r="AW34" i="2"/>
  <c r="AW36" i="2"/>
  <c r="AW38" i="2"/>
  <c r="AW40" i="2"/>
  <c r="AW42" i="2"/>
  <c r="AW44" i="2"/>
  <c r="AW46" i="2"/>
  <c r="AW48" i="2"/>
  <c r="AW50" i="2"/>
  <c r="AW52" i="2"/>
  <c r="AW54" i="2"/>
  <c r="AW56" i="2"/>
  <c r="AW58" i="2"/>
  <c r="AW60" i="2"/>
  <c r="AW64" i="2"/>
  <c r="AW11" i="2"/>
  <c r="BB11" i="2"/>
  <c r="BA11" i="2"/>
  <c r="AW68" i="3" l="1"/>
  <c r="BD70" i="3"/>
  <c r="AZ68" i="3"/>
  <c r="S69" i="3"/>
  <c r="AI69" i="3"/>
  <c r="BL87" i="3"/>
  <c r="BM83" i="3"/>
  <c r="AE75" i="3"/>
  <c r="AE80" i="3"/>
  <c r="AE73" i="3"/>
  <c r="AG69" i="3"/>
  <c r="AK69" i="3"/>
  <c r="AF69" i="3"/>
  <c r="AF83" i="3"/>
  <c r="AF87" i="3" s="1"/>
  <c r="AK76" i="3"/>
  <c r="AK83" i="3" s="1"/>
  <c r="AK87" i="3" s="1"/>
  <c r="AI76" i="3"/>
  <c r="AI83" i="3" s="1"/>
  <c r="AI87" i="3" s="1"/>
  <c r="AG76" i="3"/>
  <c r="AE76" i="3" s="1"/>
  <c r="S76" i="3"/>
  <c r="S83" i="3" s="1"/>
  <c r="S87" i="3" s="1"/>
  <c r="AW62" i="2"/>
  <c r="BA68" i="2"/>
  <c r="AW67" i="2"/>
  <c r="AW68" i="2" s="1"/>
  <c r="AE83" i="3" l="1"/>
  <c r="AE87" i="3" s="1"/>
  <c r="AE69" i="3"/>
  <c r="AG83" i="3"/>
  <c r="AG87" i="3" s="1"/>
  <c r="D58" i="2"/>
  <c r="G57" i="2"/>
  <c r="G28" i="2"/>
  <c r="G22" i="2"/>
  <c r="J21" i="2"/>
  <c r="B30" i="2"/>
  <c r="B59" i="2"/>
  <c r="C12" i="2"/>
  <c r="D12" i="2"/>
  <c r="B12" i="2" s="1"/>
  <c r="C13" i="2"/>
  <c r="D13" i="2"/>
  <c r="C14" i="2"/>
  <c r="B14" i="2" s="1"/>
  <c r="D14" i="2"/>
  <c r="C15" i="2"/>
  <c r="D15" i="2"/>
  <c r="C16" i="2"/>
  <c r="B16" i="2" s="1"/>
  <c r="D16" i="2"/>
  <c r="C17" i="2"/>
  <c r="D17" i="2"/>
  <c r="C18" i="2"/>
  <c r="B18" i="2" s="1"/>
  <c r="D18" i="2"/>
  <c r="C19" i="2"/>
  <c r="D19" i="2"/>
  <c r="C20" i="2"/>
  <c r="D20" i="2"/>
  <c r="B20" i="2" s="1"/>
  <c r="C21" i="2"/>
  <c r="D21" i="2"/>
  <c r="B21" i="2" s="1"/>
  <c r="C22" i="2"/>
  <c r="D22" i="2"/>
  <c r="C23" i="2"/>
  <c r="D23" i="2"/>
  <c r="C24" i="2"/>
  <c r="D24" i="2"/>
  <c r="C25" i="2"/>
  <c r="D25" i="2"/>
  <c r="C26" i="2"/>
  <c r="D26" i="2"/>
  <c r="C27" i="2"/>
  <c r="D27" i="2"/>
  <c r="B27" i="2" s="1"/>
  <c r="C28" i="2"/>
  <c r="D28" i="2"/>
  <c r="C29" i="2"/>
  <c r="D29" i="2"/>
  <c r="B29" i="2" s="1"/>
  <c r="C30" i="2"/>
  <c r="D30" i="2"/>
  <c r="C31" i="2"/>
  <c r="D31" i="2"/>
  <c r="C32" i="2"/>
  <c r="D32" i="2"/>
  <c r="C33" i="2"/>
  <c r="D33" i="2"/>
  <c r="B33" i="2" s="1"/>
  <c r="C34" i="2"/>
  <c r="B34" i="2" s="1"/>
  <c r="D34" i="2"/>
  <c r="C35" i="2"/>
  <c r="D35" i="2"/>
  <c r="B35" i="2" s="1"/>
  <c r="C36" i="2"/>
  <c r="D36" i="2"/>
  <c r="C37" i="2"/>
  <c r="D37" i="2"/>
  <c r="B37" i="2" s="1"/>
  <c r="C38" i="2"/>
  <c r="D38" i="2"/>
  <c r="C39" i="2"/>
  <c r="D39" i="2"/>
  <c r="B39" i="2" s="1"/>
  <c r="C40" i="2"/>
  <c r="D40" i="2"/>
  <c r="C41" i="2"/>
  <c r="D41" i="2"/>
  <c r="C42" i="2"/>
  <c r="D42" i="2"/>
  <c r="C43" i="2"/>
  <c r="D43" i="2"/>
  <c r="B43" i="2" s="1"/>
  <c r="C44" i="2"/>
  <c r="D44" i="2"/>
  <c r="C45" i="2"/>
  <c r="D45" i="2"/>
  <c r="C46" i="2"/>
  <c r="D46" i="2"/>
  <c r="C47" i="2"/>
  <c r="D47" i="2"/>
  <c r="B47" i="2" s="1"/>
  <c r="C48" i="2"/>
  <c r="B48" i="2" s="1"/>
  <c r="D48" i="2"/>
  <c r="C49" i="2"/>
  <c r="D49" i="2"/>
  <c r="C50" i="2"/>
  <c r="D50" i="2"/>
  <c r="C51" i="2"/>
  <c r="D51" i="2"/>
  <c r="C52" i="2"/>
  <c r="D52" i="2"/>
  <c r="C53" i="2"/>
  <c r="D53" i="2"/>
  <c r="B53" i="2" s="1"/>
  <c r="C54" i="2"/>
  <c r="D54" i="2"/>
  <c r="C55" i="2"/>
  <c r="D55" i="2"/>
  <c r="C56" i="2"/>
  <c r="D56" i="2"/>
  <c r="C57" i="2"/>
  <c r="D57" i="2"/>
  <c r="C58" i="2"/>
  <c r="C59" i="2"/>
  <c r="D59" i="2"/>
  <c r="C60" i="2"/>
  <c r="D60" i="2"/>
  <c r="C61" i="2"/>
  <c r="B61" i="2" s="1"/>
  <c r="D61" i="2"/>
  <c r="C62" i="2"/>
  <c r="B62" i="2" s="1"/>
  <c r="D62" i="2"/>
  <c r="C63" i="2"/>
  <c r="B63" i="2" s="1"/>
  <c r="D63" i="2"/>
  <c r="C64" i="2"/>
  <c r="B64" i="2" s="1"/>
  <c r="D64" i="2"/>
  <c r="C65" i="2"/>
  <c r="B65" i="2" s="1"/>
  <c r="D65" i="2"/>
  <c r="C66" i="2"/>
  <c r="B66" i="2" s="1"/>
  <c r="D66" i="2"/>
  <c r="C67" i="2"/>
  <c r="D67" i="2"/>
  <c r="B67" i="2" s="1"/>
  <c r="D11" i="2"/>
  <c r="C11" i="2"/>
  <c r="B11" i="2" s="1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9" i="2"/>
  <c r="E60" i="2"/>
  <c r="E61" i="2"/>
  <c r="E62" i="2"/>
  <c r="E63" i="2"/>
  <c r="E64" i="2"/>
  <c r="E65" i="2"/>
  <c r="E66" i="2"/>
  <c r="E67" i="2"/>
  <c r="E11" i="2"/>
  <c r="F68" i="2"/>
  <c r="F69" i="2" s="1"/>
  <c r="I68" i="2"/>
  <c r="I69" i="2" s="1"/>
  <c r="J68" i="2"/>
  <c r="J69" i="2" s="1"/>
  <c r="K68" i="2"/>
  <c r="K69" i="2" s="1"/>
  <c r="L68" i="2"/>
  <c r="L69" i="2" s="1"/>
  <c r="M68" i="2"/>
  <c r="M69" i="2" s="1"/>
  <c r="O68" i="2"/>
  <c r="O69" i="2" s="1"/>
  <c r="P68" i="2"/>
  <c r="P69" i="2" s="1"/>
  <c r="Q68" i="2"/>
  <c r="Q69" i="2" s="1"/>
  <c r="R68" i="2"/>
  <c r="R69" i="2" s="1"/>
  <c r="S68" i="2"/>
  <c r="S69" i="2" s="1"/>
  <c r="T68" i="2"/>
  <c r="T69" i="2" s="1"/>
  <c r="U68" i="2"/>
  <c r="U69" i="2" s="1"/>
  <c r="V68" i="2"/>
  <c r="V69" i="2" s="1"/>
  <c r="W68" i="2"/>
  <c r="X68" i="2"/>
  <c r="Y68" i="2"/>
  <c r="Y69" i="2" s="1"/>
  <c r="Z68" i="2"/>
  <c r="Z69" i="2" s="1"/>
  <c r="AA68" i="2"/>
  <c r="AA69" i="2" s="1"/>
  <c r="AB68" i="2"/>
  <c r="AB69" i="2" s="1"/>
  <c r="AC68" i="2"/>
  <c r="AC69" i="2" s="1"/>
  <c r="AD68" i="2"/>
  <c r="AD69" i="2" s="1"/>
  <c r="AE68" i="2"/>
  <c r="AF68" i="2"/>
  <c r="AG68" i="2"/>
  <c r="AH68" i="2"/>
  <c r="AI68" i="2"/>
  <c r="AJ68" i="2"/>
  <c r="AK68" i="2"/>
  <c r="AL68" i="2"/>
  <c r="BL68" i="2"/>
  <c r="BM68" i="2"/>
  <c r="BN68" i="2"/>
  <c r="BN69" i="2" s="1"/>
  <c r="BO68" i="2"/>
  <c r="BO69" i="2" s="1"/>
  <c r="AU87" i="2"/>
  <c r="AU86" i="2" s="1"/>
  <c r="AT87" i="2"/>
  <c r="AS87" i="2"/>
  <c r="AS86" i="2" s="1"/>
  <c r="AN87" i="2"/>
  <c r="AM87" i="2"/>
  <c r="AD87" i="2"/>
  <c r="AC87" i="2"/>
  <c r="AB87" i="2"/>
  <c r="AA87" i="2"/>
  <c r="Z87" i="2"/>
  <c r="Y87" i="2"/>
  <c r="AT86" i="2"/>
  <c r="AQ86" i="2"/>
  <c r="AP86" i="2"/>
  <c r="AO86" i="2"/>
  <c r="AN86" i="2"/>
  <c r="X86" i="2"/>
  <c r="X87" i="2" s="1"/>
  <c r="W86" i="2"/>
  <c r="W87" i="2" s="1"/>
  <c r="N86" i="2"/>
  <c r="K86" i="2"/>
  <c r="H86" i="2"/>
  <c r="E86" i="2"/>
  <c r="D86" i="2"/>
  <c r="U86" i="2" s="1"/>
  <c r="C86" i="2"/>
  <c r="BM85" i="2"/>
  <c r="BM84" i="2"/>
  <c r="AR83" i="2"/>
  <c r="AR82" i="2" s="1"/>
  <c r="AN83" i="2"/>
  <c r="X83" i="2"/>
  <c r="W83" i="2"/>
  <c r="V83" i="2"/>
  <c r="V87" i="2" s="1"/>
  <c r="P83" i="2"/>
  <c r="P87" i="2" s="1"/>
  <c r="O83" i="2"/>
  <c r="O87" i="2" s="1"/>
  <c r="N83" i="2"/>
  <c r="M83" i="2"/>
  <c r="M87" i="2" s="1"/>
  <c r="L83" i="2"/>
  <c r="L87" i="2" s="1"/>
  <c r="K83" i="2"/>
  <c r="K87" i="2" s="1"/>
  <c r="J83" i="2"/>
  <c r="J87" i="2" s="1"/>
  <c r="I83" i="2"/>
  <c r="I87" i="2" s="1"/>
  <c r="H83" i="2"/>
  <c r="AT82" i="2"/>
  <c r="AS82" i="2"/>
  <c r="AQ82" i="2"/>
  <c r="AP82" i="2"/>
  <c r="AO82" i="2"/>
  <c r="AN82" i="2"/>
  <c r="AM82" i="2"/>
  <c r="X82" i="2"/>
  <c r="W82" i="2"/>
  <c r="D82" i="2"/>
  <c r="U82" i="2" s="1"/>
  <c r="AL82" i="2" s="1"/>
  <c r="C82" i="2"/>
  <c r="AT81" i="2"/>
  <c r="AS81" i="2"/>
  <c r="AQ81" i="2"/>
  <c r="AP81" i="2"/>
  <c r="AO81" i="2"/>
  <c r="AN81" i="2"/>
  <c r="AM81" i="2"/>
  <c r="X81" i="2"/>
  <c r="W81" i="2"/>
  <c r="D81" i="2"/>
  <c r="U81" i="2" s="1"/>
  <c r="C81" i="2"/>
  <c r="T81" i="2" s="1"/>
  <c r="AI81" i="2" s="1"/>
  <c r="AT80" i="2"/>
  <c r="AS80" i="2"/>
  <c r="AR80" i="2"/>
  <c r="AQ80" i="2"/>
  <c r="AP80" i="2"/>
  <c r="AO80" i="2"/>
  <c r="AN80" i="2"/>
  <c r="AM80" i="2"/>
  <c r="X80" i="2"/>
  <c r="W80" i="2"/>
  <c r="D80" i="2"/>
  <c r="U80" i="2" s="1"/>
  <c r="C80" i="2"/>
  <c r="AT79" i="2"/>
  <c r="AS79" i="2"/>
  <c r="AQ79" i="2"/>
  <c r="AP79" i="2"/>
  <c r="AO79" i="2"/>
  <c r="AN79" i="2"/>
  <c r="AM79" i="2"/>
  <c r="X79" i="2"/>
  <c r="W79" i="2"/>
  <c r="D79" i="2"/>
  <c r="U79" i="2" s="1"/>
  <c r="C79" i="2"/>
  <c r="AT78" i="2"/>
  <c r="AS78" i="2"/>
  <c r="AQ78" i="2"/>
  <c r="AP78" i="2"/>
  <c r="AO78" i="2"/>
  <c r="AN78" i="2"/>
  <c r="AM78" i="2"/>
  <c r="X78" i="2"/>
  <c r="W78" i="2"/>
  <c r="D78" i="2"/>
  <c r="U78" i="2" s="1"/>
  <c r="AL78" i="2" s="1"/>
  <c r="C78" i="2"/>
  <c r="AT77" i="2"/>
  <c r="AS77" i="2"/>
  <c r="AQ77" i="2"/>
  <c r="AP77" i="2"/>
  <c r="AO77" i="2"/>
  <c r="AN77" i="2"/>
  <c r="AM77" i="2"/>
  <c r="X77" i="2"/>
  <c r="W77" i="2"/>
  <c r="D77" i="2"/>
  <c r="U77" i="2" s="1"/>
  <c r="C77" i="2"/>
  <c r="AT76" i="2"/>
  <c r="AS76" i="2"/>
  <c r="AR76" i="2"/>
  <c r="AQ76" i="2"/>
  <c r="AP76" i="2"/>
  <c r="AO76" i="2"/>
  <c r="AN76" i="2"/>
  <c r="AM76" i="2"/>
  <c r="X76" i="2"/>
  <c r="W76" i="2"/>
  <c r="G76" i="2"/>
  <c r="G83" i="2" s="1"/>
  <c r="G87" i="2" s="1"/>
  <c r="F76" i="2"/>
  <c r="D76" i="2"/>
  <c r="U76" i="2" s="1"/>
  <c r="AT75" i="2"/>
  <c r="AS75" i="2"/>
  <c r="AQ75" i="2"/>
  <c r="AP75" i="2"/>
  <c r="AO75" i="2"/>
  <c r="AN75" i="2"/>
  <c r="AM75" i="2"/>
  <c r="X75" i="2"/>
  <c r="W75" i="2"/>
  <c r="D75" i="2"/>
  <c r="U75" i="2" s="1"/>
  <c r="AL75" i="2" s="1"/>
  <c r="C75" i="2"/>
  <c r="T75" i="2" s="1"/>
  <c r="AT74" i="2"/>
  <c r="AS74" i="2"/>
  <c r="AQ74" i="2"/>
  <c r="AP74" i="2"/>
  <c r="AO74" i="2"/>
  <c r="AN74" i="2"/>
  <c r="AM74" i="2"/>
  <c r="X74" i="2"/>
  <c r="W74" i="2"/>
  <c r="D74" i="2"/>
  <c r="U74" i="2" s="1"/>
  <c r="C74" i="2"/>
  <c r="T74" i="2" s="1"/>
  <c r="AT73" i="2"/>
  <c r="AS73" i="2"/>
  <c r="AR73" i="2"/>
  <c r="AQ73" i="2"/>
  <c r="AP73" i="2"/>
  <c r="AO73" i="2"/>
  <c r="AN73" i="2"/>
  <c r="AM73" i="2"/>
  <c r="X73" i="2"/>
  <c r="W73" i="2"/>
  <c r="U73" i="2"/>
  <c r="D73" i="2"/>
  <c r="C73" i="2"/>
  <c r="W69" i="2" l="1"/>
  <c r="X69" i="2"/>
  <c r="BL73" i="2"/>
  <c r="BL69" i="2" s="1"/>
  <c r="BL78" i="2"/>
  <c r="B79" i="2"/>
  <c r="BL86" i="2"/>
  <c r="BL74" i="2"/>
  <c r="B77" i="2"/>
  <c r="BL80" i="2"/>
  <c r="B81" i="2"/>
  <c r="BL82" i="2"/>
  <c r="B86" i="2"/>
  <c r="B60" i="2"/>
  <c r="G68" i="2"/>
  <c r="G69" i="2" s="1"/>
  <c r="BA69" i="2" s="1"/>
  <c r="E58" i="2"/>
  <c r="B58" i="2"/>
  <c r="B57" i="2"/>
  <c r="B56" i="2"/>
  <c r="B55" i="2"/>
  <c r="B54" i="2"/>
  <c r="B52" i="2"/>
  <c r="B51" i="2"/>
  <c r="B50" i="2"/>
  <c r="B49" i="2"/>
  <c r="B46" i="2"/>
  <c r="B45" i="2"/>
  <c r="B44" i="2"/>
  <c r="B42" i="2"/>
  <c r="B41" i="2"/>
  <c r="B40" i="2"/>
  <c r="B38" i="2"/>
  <c r="B36" i="2"/>
  <c r="E68" i="2"/>
  <c r="E69" i="2" s="1"/>
  <c r="B32" i="2"/>
  <c r="B31" i="2"/>
  <c r="C68" i="2"/>
  <c r="C69" i="2" s="1"/>
  <c r="N68" i="2"/>
  <c r="N69" i="2" s="1"/>
  <c r="D68" i="2"/>
  <c r="D69" i="2" s="1"/>
  <c r="B28" i="2"/>
  <c r="B26" i="2"/>
  <c r="B25" i="2"/>
  <c r="B24" i="2"/>
  <c r="B23" i="2"/>
  <c r="B22" i="2"/>
  <c r="B19" i="2"/>
  <c r="B17" i="2"/>
  <c r="B15" i="2"/>
  <c r="H68" i="2"/>
  <c r="H69" i="2" s="1"/>
  <c r="B13" i="2"/>
  <c r="AL80" i="2"/>
  <c r="AJ80" i="2"/>
  <c r="T77" i="2"/>
  <c r="AK77" i="2" s="1"/>
  <c r="T79" i="2"/>
  <c r="AI79" i="2" s="1"/>
  <c r="T86" i="2"/>
  <c r="AG86" i="2" s="1"/>
  <c r="D83" i="2"/>
  <c r="D87" i="2" s="1"/>
  <c r="AR74" i="2"/>
  <c r="AR75" i="2"/>
  <c r="BL75" i="2"/>
  <c r="E76" i="2"/>
  <c r="E83" i="2" s="1"/>
  <c r="E87" i="2" s="1"/>
  <c r="AJ78" i="2"/>
  <c r="AR78" i="2"/>
  <c r="AJ82" i="2"/>
  <c r="AV83" i="2"/>
  <c r="AV74" i="2" s="1"/>
  <c r="BO74" i="2" s="1"/>
  <c r="BP74" i="2" s="1"/>
  <c r="S74" i="2"/>
  <c r="AK75" i="2"/>
  <c r="AI75" i="2"/>
  <c r="AG75" i="2"/>
  <c r="S75" i="2"/>
  <c r="AL77" i="2"/>
  <c r="AJ77" i="2"/>
  <c r="AH77" i="2"/>
  <c r="AL74" i="2"/>
  <c r="AJ74" i="2"/>
  <c r="AH74" i="2"/>
  <c r="AL76" i="2"/>
  <c r="AH76" i="2"/>
  <c r="AJ76" i="2"/>
  <c r="U83" i="2"/>
  <c r="U87" i="2" s="1"/>
  <c r="AJ73" i="2"/>
  <c r="AJ69" i="2" s="1"/>
  <c r="AG74" i="2"/>
  <c r="AK74" i="2"/>
  <c r="AJ75" i="2"/>
  <c r="BL76" i="2"/>
  <c r="AI77" i="2"/>
  <c r="T80" i="2"/>
  <c r="B80" i="2"/>
  <c r="AH73" i="2"/>
  <c r="AH69" i="2" s="1"/>
  <c r="AL73" i="2"/>
  <c r="AL69" i="2" s="1"/>
  <c r="B74" i="2"/>
  <c r="AI74" i="2"/>
  <c r="AH75" i="2"/>
  <c r="AG77" i="2"/>
  <c r="AE77" i="2" s="1"/>
  <c r="T78" i="2"/>
  <c r="B78" i="2"/>
  <c r="AL79" i="2"/>
  <c r="AJ79" i="2"/>
  <c r="AH79" i="2"/>
  <c r="AL81" i="2"/>
  <c r="AJ81" i="2"/>
  <c r="AH81" i="2"/>
  <c r="T82" i="2"/>
  <c r="B82" i="2"/>
  <c r="F83" i="2"/>
  <c r="F87" i="2" s="1"/>
  <c r="AV82" i="2"/>
  <c r="BO82" i="2" s="1"/>
  <c r="BP82" i="2" s="1"/>
  <c r="AV80" i="2"/>
  <c r="BO80" i="2" s="1"/>
  <c r="BP80" i="2" s="1"/>
  <c r="AV78" i="2"/>
  <c r="BO78" i="2" s="1"/>
  <c r="BP78" i="2" s="1"/>
  <c r="AL86" i="2"/>
  <c r="AJ86" i="2"/>
  <c r="AH86" i="2"/>
  <c r="B73" i="2"/>
  <c r="T73" i="2"/>
  <c r="AV73" i="2"/>
  <c r="BO73" i="2" s="1"/>
  <c r="B75" i="2"/>
  <c r="AV75" i="2"/>
  <c r="BO75" i="2" s="1"/>
  <c r="BP75" i="2" s="1"/>
  <c r="C76" i="2"/>
  <c r="AV76" i="2"/>
  <c r="BO76" i="2" s="1"/>
  <c r="BP76" i="2" s="1"/>
  <c r="BL77" i="2"/>
  <c r="AV77" i="2"/>
  <c r="BO77" i="2" s="1"/>
  <c r="BP77" i="2" s="1"/>
  <c r="AH78" i="2"/>
  <c r="AG79" i="2"/>
  <c r="BL79" i="2"/>
  <c r="AV79" i="2"/>
  <c r="BO79" i="2" s="1"/>
  <c r="BP79" i="2" s="1"/>
  <c r="AH80" i="2"/>
  <c r="S81" i="2"/>
  <c r="AG81" i="2"/>
  <c r="AK81" i="2"/>
  <c r="BL81" i="2"/>
  <c r="AV81" i="2"/>
  <c r="BO81" i="2" s="1"/>
  <c r="BP81" i="2" s="1"/>
  <c r="AH82" i="2"/>
  <c r="H87" i="2"/>
  <c r="N87" i="2"/>
  <c r="AR81" i="2"/>
  <c r="AR79" i="2"/>
  <c r="AR77" i="2"/>
  <c r="AR87" i="2"/>
  <c r="AV87" i="2" s="1"/>
  <c r="AV86" i="2" s="1"/>
  <c r="AR86" i="2"/>
  <c r="AI86" i="2" l="1"/>
  <c r="AK79" i="2"/>
  <c r="AE79" i="2" s="1"/>
  <c r="S79" i="2"/>
  <c r="S86" i="2"/>
  <c r="BM86" i="2"/>
  <c r="AF82" i="2"/>
  <c r="BM81" i="2"/>
  <c r="AE81" i="2"/>
  <c r="AF80" i="2"/>
  <c r="BM79" i="2"/>
  <c r="AF78" i="2"/>
  <c r="AK86" i="2"/>
  <c r="AE86" i="2" s="1"/>
  <c r="S77" i="2"/>
  <c r="AF86" i="2"/>
  <c r="AF75" i="2"/>
  <c r="AF79" i="2"/>
  <c r="B68" i="2"/>
  <c r="B69" i="2" s="1"/>
  <c r="BM77" i="2"/>
  <c r="AF81" i="2"/>
  <c r="AF77" i="2"/>
  <c r="BM74" i="2"/>
  <c r="T76" i="2"/>
  <c r="T83" i="2" s="1"/>
  <c r="T87" i="2" s="1"/>
  <c r="B76" i="2"/>
  <c r="B83" i="2" s="1"/>
  <c r="B87" i="2" s="1"/>
  <c r="AK73" i="2"/>
  <c r="AK69" i="2" s="1"/>
  <c r="AI73" i="2"/>
  <c r="AI69" i="2" s="1"/>
  <c r="AG73" i="2"/>
  <c r="AG69" i="2" s="1"/>
  <c r="S73" i="2"/>
  <c r="AK78" i="2"/>
  <c r="AI78" i="2"/>
  <c r="AG78" i="2"/>
  <c r="S78" i="2"/>
  <c r="AH83" i="2"/>
  <c r="AH87" i="2" s="1"/>
  <c r="AF73" i="2"/>
  <c r="AF69" i="2" s="1"/>
  <c r="AK80" i="2"/>
  <c r="AI80" i="2"/>
  <c r="AG80" i="2"/>
  <c r="S80" i="2"/>
  <c r="AE74" i="2"/>
  <c r="AF76" i="2"/>
  <c r="AF74" i="2"/>
  <c r="BM73" i="2"/>
  <c r="BM69" i="2" s="1"/>
  <c r="BM75" i="2"/>
  <c r="AE75" i="2"/>
  <c r="BO83" i="2"/>
  <c r="BP73" i="2"/>
  <c r="BP83" i="2" s="1"/>
  <c r="BM82" i="2"/>
  <c r="AK82" i="2"/>
  <c r="AI82" i="2"/>
  <c r="AG82" i="2"/>
  <c r="S82" i="2"/>
  <c r="BM80" i="2"/>
  <c r="AL83" i="2"/>
  <c r="AL87" i="2" s="1"/>
  <c r="C83" i="2"/>
  <c r="C87" i="2" s="1"/>
  <c r="BM78" i="2"/>
  <c r="BM76" i="2"/>
  <c r="AJ83" i="2"/>
  <c r="AJ87" i="2" s="1"/>
  <c r="BL83" i="2"/>
  <c r="AE82" i="2" l="1"/>
  <c r="AE80" i="2"/>
  <c r="AE78" i="2"/>
  <c r="AF83" i="2"/>
  <c r="AF87" i="2" s="1"/>
  <c r="AE73" i="2"/>
  <c r="AE69" i="2" s="1"/>
  <c r="AK76" i="2"/>
  <c r="AK83" i="2" s="1"/>
  <c r="AK87" i="2" s="1"/>
  <c r="AI76" i="2"/>
  <c r="AG76" i="2"/>
  <c r="S76" i="2"/>
  <c r="S83" i="2" s="1"/>
  <c r="S87" i="2" s="1"/>
  <c r="BL87" i="2"/>
  <c r="BM83" i="2"/>
  <c r="AI83" i="2"/>
  <c r="AI87" i="2" s="1"/>
  <c r="AE76" i="2" l="1"/>
  <c r="AE83" i="2" s="1"/>
  <c r="AE87" i="2" s="1"/>
  <c r="AG83" i="2"/>
  <c r="AG87" i="2" s="1"/>
  <c r="BB11" i="1" l="1"/>
  <c r="BB21" i="1" l="1"/>
  <c r="BB12" i="1"/>
  <c r="BB13" i="1"/>
  <c r="BB14" i="1"/>
  <c r="BB15" i="1"/>
  <c r="BB16" i="1"/>
  <c r="BB17" i="1"/>
  <c r="BB18" i="1"/>
  <c r="BB19" i="1"/>
  <c r="BB20" i="1"/>
  <c r="BA21" i="1"/>
  <c r="BA12" i="1"/>
  <c r="BA13" i="1"/>
  <c r="BA14" i="1"/>
  <c r="BA15" i="1"/>
  <c r="BA16" i="1"/>
  <c r="BA17" i="1"/>
  <c r="BA18" i="1"/>
  <c r="BA19" i="1"/>
  <c r="BA20" i="1"/>
  <c r="BA11" i="1"/>
  <c r="AU25" i="1" l="1"/>
  <c r="AT25" i="1"/>
  <c r="AT24" i="1" s="1"/>
  <c r="AS25" i="1"/>
  <c r="AS24" i="1" s="1"/>
  <c r="AN25" i="1"/>
  <c r="AN24" i="1" s="1"/>
  <c r="AM25" i="1"/>
  <c r="AD25" i="1"/>
  <c r="AC25" i="1"/>
  <c r="AB25" i="1"/>
  <c r="AA25" i="1"/>
  <c r="Z25" i="1"/>
  <c r="Y25" i="1"/>
  <c r="AU24" i="1"/>
  <c r="AQ24" i="1"/>
  <c r="AP24" i="1"/>
  <c r="AO24" i="1"/>
  <c r="X24" i="1"/>
  <c r="X25" i="1" s="1"/>
  <c r="W24" i="1"/>
  <c r="W25" i="1" s="1"/>
  <c r="U24" i="1"/>
  <c r="AL24" i="1" s="1"/>
  <c r="N24" i="1"/>
  <c r="K24" i="1"/>
  <c r="H24" i="1"/>
  <c r="E24" i="1"/>
  <c r="D24" i="1"/>
  <c r="C24" i="1"/>
  <c r="T24" i="1" s="1"/>
  <c r="AY23" i="1"/>
  <c r="AY22" i="1"/>
  <c r="AR21" i="1"/>
  <c r="AR25" i="1" s="1"/>
  <c r="AV25" i="1" s="1"/>
  <c r="AN21" i="1"/>
  <c r="X21" i="1"/>
  <c r="W21" i="1"/>
  <c r="V21" i="1"/>
  <c r="V25" i="1" s="1"/>
  <c r="P21" i="1"/>
  <c r="P25" i="1" s="1"/>
  <c r="O21" i="1"/>
  <c r="O25" i="1" s="1"/>
  <c r="N21" i="1"/>
  <c r="N25" i="1" s="1"/>
  <c r="M21" i="1"/>
  <c r="M25" i="1" s="1"/>
  <c r="L21" i="1"/>
  <c r="L25" i="1" s="1"/>
  <c r="K21" i="1"/>
  <c r="K25" i="1" s="1"/>
  <c r="J21" i="1"/>
  <c r="J25" i="1" s="1"/>
  <c r="I21" i="1"/>
  <c r="I25" i="1" s="1"/>
  <c r="H21" i="1"/>
  <c r="AT20" i="1"/>
  <c r="AS20" i="1"/>
  <c r="AX20" i="1" s="1"/>
  <c r="AQ20" i="1"/>
  <c r="AP20" i="1"/>
  <c r="AO20" i="1"/>
  <c r="AN20" i="1"/>
  <c r="AM20" i="1"/>
  <c r="X20" i="1"/>
  <c r="W20" i="1"/>
  <c r="D20" i="1"/>
  <c r="U20" i="1" s="1"/>
  <c r="C20" i="1"/>
  <c r="T20" i="1" s="1"/>
  <c r="AT19" i="1"/>
  <c r="AS19" i="1"/>
  <c r="AX19" i="1" s="1"/>
  <c r="AQ19" i="1"/>
  <c r="AP19" i="1"/>
  <c r="AO19" i="1"/>
  <c r="AN19" i="1"/>
  <c r="AM19" i="1"/>
  <c r="X19" i="1"/>
  <c r="W19" i="1"/>
  <c r="T19" i="1"/>
  <c r="D19" i="1"/>
  <c r="U19" i="1" s="1"/>
  <c r="C19" i="1"/>
  <c r="AT18" i="1"/>
  <c r="AS18" i="1"/>
  <c r="AQ18" i="1"/>
  <c r="AP18" i="1"/>
  <c r="AO18" i="1"/>
  <c r="AN18" i="1"/>
  <c r="AM18" i="1"/>
  <c r="X18" i="1"/>
  <c r="W18" i="1"/>
  <c r="D18" i="1"/>
  <c r="U18" i="1" s="1"/>
  <c r="C18" i="1"/>
  <c r="T18" i="1" s="1"/>
  <c r="AT17" i="1"/>
  <c r="AS17" i="1"/>
  <c r="AR17" i="1"/>
  <c r="AQ17" i="1"/>
  <c r="AP17" i="1"/>
  <c r="AO17" i="1"/>
  <c r="AN17" i="1"/>
  <c r="AM17" i="1"/>
  <c r="X17" i="1"/>
  <c r="W17" i="1"/>
  <c r="D17" i="1"/>
  <c r="U17" i="1" s="1"/>
  <c r="AH17" i="1" s="1"/>
  <c r="C17" i="1"/>
  <c r="T17" i="1" s="1"/>
  <c r="AI17" i="1" s="1"/>
  <c r="AT16" i="1"/>
  <c r="AS16" i="1"/>
  <c r="AQ16" i="1"/>
  <c r="AP16" i="1"/>
  <c r="AO16" i="1"/>
  <c r="AN16" i="1"/>
  <c r="AM16" i="1"/>
  <c r="X16" i="1"/>
  <c r="W16" i="1"/>
  <c r="D16" i="1"/>
  <c r="U16" i="1" s="1"/>
  <c r="C16" i="1"/>
  <c r="T16" i="1" s="1"/>
  <c r="AT15" i="1"/>
  <c r="AS15" i="1"/>
  <c r="AR15" i="1"/>
  <c r="AQ15" i="1"/>
  <c r="AP15" i="1"/>
  <c r="AO15" i="1"/>
  <c r="AN15" i="1"/>
  <c r="AM15" i="1"/>
  <c r="X15" i="1"/>
  <c r="W15" i="1"/>
  <c r="D15" i="1"/>
  <c r="U15" i="1" s="1"/>
  <c r="AH15" i="1" s="1"/>
  <c r="C15" i="1"/>
  <c r="T15" i="1" s="1"/>
  <c r="AT14" i="1"/>
  <c r="AS14" i="1"/>
  <c r="AR14" i="1"/>
  <c r="AQ14" i="1"/>
  <c r="AP14" i="1"/>
  <c r="AO14" i="1"/>
  <c r="AN14" i="1"/>
  <c r="AM14" i="1"/>
  <c r="X14" i="1"/>
  <c r="W14" i="1"/>
  <c r="G14" i="1"/>
  <c r="F14" i="1"/>
  <c r="AT13" i="1"/>
  <c r="AS13" i="1"/>
  <c r="AR13" i="1"/>
  <c r="AQ13" i="1"/>
  <c r="AP13" i="1"/>
  <c r="AO13" i="1"/>
  <c r="AN13" i="1"/>
  <c r="AM13" i="1"/>
  <c r="X13" i="1"/>
  <c r="W13" i="1"/>
  <c r="D13" i="1"/>
  <c r="U13" i="1" s="1"/>
  <c r="C13" i="1"/>
  <c r="T13" i="1" s="1"/>
  <c r="AT12" i="1"/>
  <c r="AS12" i="1"/>
  <c r="AX12" i="1" s="1"/>
  <c r="AR12" i="1"/>
  <c r="AQ12" i="1"/>
  <c r="AP12" i="1"/>
  <c r="AO12" i="1"/>
  <c r="AN12" i="1"/>
  <c r="AM12" i="1"/>
  <c r="X12" i="1"/>
  <c r="W12" i="1"/>
  <c r="D12" i="1"/>
  <c r="U12" i="1" s="1"/>
  <c r="AH12" i="1" s="1"/>
  <c r="C12" i="1"/>
  <c r="B12" i="1" s="1"/>
  <c r="AT11" i="1"/>
  <c r="AS11" i="1"/>
  <c r="AR11" i="1"/>
  <c r="AQ11" i="1"/>
  <c r="AP11" i="1"/>
  <c r="AO11" i="1"/>
  <c r="AN11" i="1"/>
  <c r="AM11" i="1"/>
  <c r="X11" i="1"/>
  <c r="W11" i="1"/>
  <c r="D11" i="1"/>
  <c r="C11" i="1"/>
  <c r="T12" i="1" l="1"/>
  <c r="S12" i="1" s="1"/>
  <c r="B16" i="1"/>
  <c r="AV21" i="1"/>
  <c r="AV14" i="1" s="1"/>
  <c r="B18" i="1"/>
  <c r="B17" i="1"/>
  <c r="H25" i="1"/>
  <c r="AX11" i="1"/>
  <c r="AX16" i="1"/>
  <c r="B19" i="1"/>
  <c r="AV16" i="1"/>
  <c r="AV18" i="1"/>
  <c r="AV13" i="1"/>
  <c r="AV12" i="1"/>
  <c r="B20" i="1"/>
  <c r="AX13" i="1"/>
  <c r="AX14" i="1"/>
  <c r="AX15" i="1"/>
  <c r="B11" i="1"/>
  <c r="B13" i="1"/>
  <c r="AX17" i="1"/>
  <c r="AV24" i="1"/>
  <c r="AX24" i="1"/>
  <c r="AL16" i="1"/>
  <c r="AJ16" i="1"/>
  <c r="AH16" i="1"/>
  <c r="AL18" i="1"/>
  <c r="AJ18" i="1"/>
  <c r="AH18" i="1"/>
  <c r="AK24" i="1"/>
  <c r="AI24" i="1"/>
  <c r="S24" i="1"/>
  <c r="AG24" i="1"/>
  <c r="AH19" i="1"/>
  <c r="AL19" i="1"/>
  <c r="AJ19" i="1"/>
  <c r="AI15" i="1"/>
  <c r="S15" i="1"/>
  <c r="AG15" i="1"/>
  <c r="AK15" i="1"/>
  <c r="S19" i="1"/>
  <c r="AK16" i="1"/>
  <c r="AI16" i="1"/>
  <c r="S16" i="1"/>
  <c r="AG16" i="1"/>
  <c r="AE16" i="1" s="1"/>
  <c r="D21" i="1"/>
  <c r="D25" i="1" s="1"/>
  <c r="AI13" i="1"/>
  <c r="AK13" i="1"/>
  <c r="S13" i="1"/>
  <c r="AG13" i="1"/>
  <c r="AL20" i="1"/>
  <c r="AJ20" i="1"/>
  <c r="AH20" i="1"/>
  <c r="AF20" i="1" s="1"/>
  <c r="AL13" i="1"/>
  <c r="AJ13" i="1"/>
  <c r="AH13" i="1"/>
  <c r="AK18" i="1"/>
  <c r="S18" i="1"/>
  <c r="AI18" i="1"/>
  <c r="AG18" i="1"/>
  <c r="AK20" i="1"/>
  <c r="S20" i="1"/>
  <c r="AI20" i="1"/>
  <c r="AG20" i="1"/>
  <c r="AJ12" i="1"/>
  <c r="AX18" i="1"/>
  <c r="AK12" i="1"/>
  <c r="AL15" i="1"/>
  <c r="AK17" i="1"/>
  <c r="AR19" i="1"/>
  <c r="G21" i="1"/>
  <c r="G25" i="1" s="1"/>
  <c r="AH24" i="1"/>
  <c r="AI19" i="1"/>
  <c r="AV20" i="1"/>
  <c r="F21" i="1"/>
  <c r="F25" i="1" s="1"/>
  <c r="T11" i="1"/>
  <c r="AL12" i="1"/>
  <c r="B15" i="1"/>
  <c r="AV15" i="1"/>
  <c r="AL17" i="1"/>
  <c r="AK19" i="1"/>
  <c r="B24" i="1"/>
  <c r="AR24" i="1"/>
  <c r="AJ24" i="1"/>
  <c r="AJ17" i="1"/>
  <c r="U11" i="1"/>
  <c r="C14" i="1"/>
  <c r="AR16" i="1"/>
  <c r="AV19" i="1"/>
  <c r="AJ15" i="1"/>
  <c r="AV17" i="1"/>
  <c r="AG12" i="1"/>
  <c r="D14" i="1"/>
  <c r="U14" i="1" s="1"/>
  <c r="AG17" i="1"/>
  <c r="AE17" i="1" s="1"/>
  <c r="AR18" i="1"/>
  <c r="AR20" i="1"/>
  <c r="AI12" i="1"/>
  <c r="AV11" i="1"/>
  <c r="E14" i="1"/>
  <c r="E21" i="1" s="1"/>
  <c r="E25" i="1" s="1"/>
  <c r="S17" i="1"/>
  <c r="AG19" i="1"/>
  <c r="AY15" i="1" l="1"/>
  <c r="AY17" i="1"/>
  <c r="AF16" i="1"/>
  <c r="AF15" i="1"/>
  <c r="AE13" i="1"/>
  <c r="AE19" i="1"/>
  <c r="AF13" i="1"/>
  <c r="AE24" i="1"/>
  <c r="AF17" i="1"/>
  <c r="AF12" i="1"/>
  <c r="AE12" i="1"/>
  <c r="AY12" i="1"/>
  <c r="AE20" i="1"/>
  <c r="AE18" i="1"/>
  <c r="B14" i="1"/>
  <c r="B21" i="1" s="1"/>
  <c r="B25" i="1" s="1"/>
  <c r="T14" i="1"/>
  <c r="T21" i="1" s="1"/>
  <c r="T25" i="1" s="1"/>
  <c r="AE15" i="1"/>
  <c r="AY19" i="1"/>
  <c r="C21" i="1"/>
  <c r="C25" i="1" s="1"/>
  <c r="AF19" i="1"/>
  <c r="AF18" i="1"/>
  <c r="AX21" i="1"/>
  <c r="AY24" i="1"/>
  <c r="AG11" i="1"/>
  <c r="AK11" i="1"/>
  <c r="AI11" i="1"/>
  <c r="S11" i="1"/>
  <c r="U21" i="1"/>
  <c r="U25" i="1" s="1"/>
  <c r="AL11" i="1"/>
  <c r="AJ11" i="1"/>
  <c r="AH11" i="1"/>
  <c r="AJ14" i="1"/>
  <c r="AL14" i="1"/>
  <c r="AH14" i="1"/>
  <c r="AF24" i="1"/>
  <c r="AY14" i="1" l="1"/>
  <c r="AY21" i="1"/>
  <c r="AE11" i="1"/>
  <c r="AY11" i="1"/>
  <c r="AY13" i="1"/>
  <c r="AG14" i="1"/>
  <c r="AK14" i="1"/>
  <c r="AK21" i="1" s="1"/>
  <c r="AK25" i="1" s="1"/>
  <c r="AI14" i="1"/>
  <c r="AI21" i="1" s="1"/>
  <c r="AI25" i="1" s="1"/>
  <c r="S14" i="1"/>
  <c r="AX25" i="1"/>
  <c r="AY18" i="1"/>
  <c r="AY20" i="1"/>
  <c r="AF11" i="1"/>
  <c r="AH21" i="1"/>
  <c r="AH25" i="1" s="1"/>
  <c r="AJ21" i="1"/>
  <c r="AJ25" i="1" s="1"/>
  <c r="AL21" i="1"/>
  <c r="AL25" i="1" s="1"/>
  <c r="AY16" i="1"/>
  <c r="AF14" i="1"/>
  <c r="S21" i="1"/>
  <c r="S25" i="1" s="1"/>
  <c r="AF21" i="1" l="1"/>
  <c r="AF25" i="1" s="1"/>
  <c r="AE14" i="1"/>
  <c r="AE21" i="1" s="1"/>
  <c r="AE25" i="1" s="1"/>
  <c r="AG21" i="1"/>
  <c r="AG25" i="1" s="1"/>
</calcChain>
</file>

<file path=xl/sharedStrings.xml><?xml version="1.0" encoding="utf-8"?>
<sst xmlns="http://schemas.openxmlformats.org/spreadsheetml/2006/main" count="410" uniqueCount="81">
  <si>
    <t>Формульний підхід по плануванню видатків на надання дошкільної освіти на 2020 рік</t>
  </si>
  <si>
    <t>по ____________________ району</t>
  </si>
  <si>
    <t>режим роботи груп - 12 год</t>
  </si>
  <si>
    <t>по штатним нормативам</t>
  </si>
  <si>
    <t>Розрахунок видатків на 2024 рік за формулою БФН</t>
  </si>
  <si>
    <r>
      <rPr>
        <sz val="12"/>
        <color rgb="FF000000"/>
        <rFont val="Times New Roman"/>
        <family val="1"/>
        <charset val="204"/>
      </rPr>
      <t>Дрв</t>
    </r>
    <r>
      <rPr>
        <vertAlign val="superscript"/>
        <sz val="12"/>
        <color rgb="FF000000"/>
        <rFont val="Times New Roman"/>
        <family val="1"/>
        <charset val="204"/>
      </rPr>
      <t>заг</t>
    </r>
  </si>
  <si>
    <r>
      <rPr>
        <sz val="12"/>
        <color rgb="FF000000"/>
        <rFont val="Times New Roman"/>
        <family val="1"/>
        <charset val="204"/>
      </rPr>
      <t>Дпв</t>
    </r>
    <r>
      <rPr>
        <vertAlign val="superscript"/>
        <sz val="12"/>
        <color rgb="FF000000"/>
        <rFont val="Times New Roman"/>
        <family val="1"/>
        <charset val="204"/>
      </rPr>
      <t>заг</t>
    </r>
  </si>
  <si>
    <r>
      <rPr>
        <sz val="12"/>
        <color rgb="FF000000"/>
        <rFont val="Times New Roman"/>
        <family val="1"/>
        <charset val="204"/>
      </rPr>
      <t>Дрв</t>
    </r>
    <r>
      <rPr>
        <vertAlign val="superscript"/>
        <sz val="12"/>
        <color rgb="FF000000"/>
        <rFont val="Times New Roman"/>
        <family val="1"/>
        <charset val="204"/>
      </rPr>
      <t>сан</t>
    </r>
  </si>
  <si>
    <r>
      <rPr>
        <sz val="12"/>
        <color rgb="FF000000"/>
        <rFont val="Times New Roman"/>
        <family val="1"/>
        <charset val="204"/>
      </rPr>
      <t>Дпв</t>
    </r>
    <r>
      <rPr>
        <vertAlign val="superscript"/>
        <sz val="12"/>
        <color rgb="FF000000"/>
        <rFont val="Times New Roman"/>
        <family val="1"/>
        <charset val="204"/>
      </rPr>
      <t>сан</t>
    </r>
  </si>
  <si>
    <r>
      <rPr>
        <sz val="12"/>
        <color rgb="FF000000"/>
        <rFont val="Times New Roman"/>
        <family val="1"/>
        <charset val="204"/>
      </rPr>
      <t>Дрв</t>
    </r>
    <r>
      <rPr>
        <vertAlign val="superscript"/>
        <sz val="12"/>
        <color rgb="FF000000"/>
        <rFont val="Times New Roman"/>
        <family val="1"/>
        <charset val="204"/>
      </rPr>
      <t>спец</t>
    </r>
  </si>
  <si>
    <r>
      <rPr>
        <sz val="12"/>
        <color rgb="FF000000"/>
        <rFont val="Times New Roman"/>
        <family val="1"/>
        <charset val="204"/>
      </rPr>
      <t>Дпв</t>
    </r>
    <r>
      <rPr>
        <vertAlign val="superscript"/>
        <sz val="12"/>
        <color rgb="FF000000"/>
        <rFont val="Times New Roman"/>
        <family val="1"/>
        <charset val="204"/>
      </rPr>
      <t>спец</t>
    </r>
  </si>
  <si>
    <t>ННГ</t>
  </si>
  <si>
    <t>Кс</t>
  </si>
  <si>
    <t>Кгр1-6</t>
  </si>
  <si>
    <t>Кіс</t>
  </si>
  <si>
    <t>Нп</t>
  </si>
  <si>
    <t>Нк</t>
  </si>
  <si>
    <t>Крв</t>
  </si>
  <si>
    <t>Ксан</t>
  </si>
  <si>
    <t>Кспец</t>
  </si>
  <si>
    <t>Бфн</t>
  </si>
  <si>
    <t>Вдо</t>
  </si>
  <si>
    <t>Заклад освіти</t>
  </si>
  <si>
    <t xml:space="preserve">Кількість дітей дошкільного віку </t>
  </si>
  <si>
    <t>Нормативна наповнюваність груп</t>
  </si>
  <si>
    <t>Розрахункова кількість груп</t>
  </si>
  <si>
    <t>Фактична кількість груп на 01.01.2023</t>
  </si>
  <si>
    <t xml:space="preserve">Кількість ставок на 1 групу </t>
  </si>
  <si>
    <t>Розрахункова кількість ставок</t>
  </si>
  <si>
    <t>Коефіціент малокомплектних груп</t>
  </si>
  <si>
    <t>Середні витрати по зп на дитину в місяць, грн</t>
  </si>
  <si>
    <t>Коефіцієнт приведення ставок інших працівників ДНЗ</t>
  </si>
  <si>
    <t>Середні витрати по медикаментам на дитину в місяць грн</t>
  </si>
  <si>
    <t>Середні витрати по поточним видаткам на дитину в місяць, грн</t>
  </si>
  <si>
    <t>Середні витрати по комунальним послугам на дитину в місяць, грн</t>
  </si>
  <si>
    <t>Коефіцієнт приведення дітей раннього віку</t>
  </si>
  <si>
    <t>Коефіцієнт приведення дітей дошкільного віку у групах санаторного типу</t>
  </si>
  <si>
    <t>Коефіцієнт приведення дітей дошкільного віку у групах спеціального типу</t>
  </si>
  <si>
    <t>Бфн, грн</t>
  </si>
  <si>
    <t>Всього видатків на 2025 рік по формулі, тис.грн</t>
  </si>
  <si>
    <t>Приведений контингент</t>
  </si>
  <si>
    <t>всього</t>
  </si>
  <si>
    <t>загального типу</t>
  </si>
  <si>
    <t>загального типу малокоплектовані</t>
  </si>
  <si>
    <t>санаторного типу</t>
  </si>
  <si>
    <t>спеціального типу</t>
  </si>
  <si>
    <t>ясла</t>
  </si>
  <si>
    <t>сад</t>
  </si>
  <si>
    <t>разом</t>
  </si>
  <si>
    <t>вихователів</t>
  </si>
  <si>
    <t>помічників вихователів</t>
  </si>
  <si>
    <t>муз. керівників, інструкторів з фізкультури, керівників гуртків</t>
  </si>
  <si>
    <t>муз.керівників, інструкторів з фізкультури, керівників гуртків</t>
  </si>
  <si>
    <t>до 3 років</t>
  </si>
  <si>
    <t>від 3 років</t>
  </si>
  <si>
    <t>Голосіївська РДА</t>
  </si>
  <si>
    <t>Дарницька РДА</t>
  </si>
  <si>
    <t>Деснянська РДА</t>
  </si>
  <si>
    <t>Дніпровська РДА</t>
  </si>
  <si>
    <t>Оболонська РДА</t>
  </si>
  <si>
    <t>Печерська РДА</t>
  </si>
  <si>
    <t>Подільська РДА</t>
  </si>
  <si>
    <t>Святошинська РДА</t>
  </si>
  <si>
    <t>Солом'янська РДА</t>
  </si>
  <si>
    <t>Шевченківська РДА</t>
  </si>
  <si>
    <t>Всього</t>
  </si>
  <si>
    <t>Цільовий фонд:</t>
  </si>
  <si>
    <t>43) ЗДО № 628</t>
  </si>
  <si>
    <t>Разом БФН + ЗДО № 628</t>
  </si>
  <si>
    <t>Кількість дітей станом на 01.01.2024 в приватних закладах дошкільної освіти м. Києва</t>
  </si>
  <si>
    <t>Видатки відповідно до контингенту на 01.01.2024, грн</t>
  </si>
  <si>
    <t>Дошкільний  підрозділ ПШ "Барвінок"</t>
  </si>
  <si>
    <t>2111+2120</t>
  </si>
  <si>
    <t>2210+2240</t>
  </si>
  <si>
    <t>2210-32,8</t>
  </si>
  <si>
    <t>Діти</t>
  </si>
  <si>
    <t>зп з нарахуваннями (КЕКВ 2111+2120)</t>
  </si>
  <si>
    <t>медикаменти КЕКВ 2220</t>
  </si>
  <si>
    <t>Разом КЕКВ 2210+2240</t>
  </si>
  <si>
    <t>Комунальні послуги разом КЕКВ 2271-2276</t>
  </si>
  <si>
    <t>Інформація про розрахунок  видатків по ЗДО №389 на 2025 рік за формульним розрахунком на основі базового фінансового нормативу бюджетної забезпеченості  (БФН)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</si>
</sst>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#,##0.0"/>
    <numFmt numFmtId="166" formatCode="#,##0.000"/>
    <numFmt numFmtId="167" formatCode="0.0%"/>
    <numFmt numFmtId="168" formatCode="#,##0.0000000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u/>
      <sz val="14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"/>
      <family val="2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name val="Times New Roman"/>
      <family val="1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rgb="FFCCFFFF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rgb="FFCCFFFF"/>
      </patternFill>
    </fill>
    <fill>
      <patternFill patternType="solid">
        <fgColor rgb="FFF4FBB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theme="0"/>
        <bgColor rgb="FFFFFF99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1" fillId="0" borderId="0"/>
    <xf numFmtId="0" fontId="1" fillId="0" borderId="0"/>
  </cellStyleXfs>
  <cellXfs count="219">
    <xf numFmtId="0" fontId="0" fillId="0" borderId="0" xfId="0"/>
    <xf numFmtId="0" fontId="3" fillId="0" borderId="0" xfId="2" applyFont="1"/>
    <xf numFmtId="0" fontId="5" fillId="0" borderId="0" xfId="2" applyFont="1"/>
    <xf numFmtId="0" fontId="7" fillId="0" borderId="0" xfId="2" applyFont="1" applyAlignment="1">
      <alignment wrapText="1"/>
    </xf>
    <xf numFmtId="0" fontId="7" fillId="0" borderId="0" xfId="2" applyFont="1"/>
    <xf numFmtId="0" fontId="8" fillId="0" borderId="0" xfId="2" applyFont="1"/>
    <xf numFmtId="1" fontId="7" fillId="0" borderId="0" xfId="2" applyNumberFormat="1" applyFont="1"/>
    <xf numFmtId="0" fontId="9" fillId="0" borderId="0" xfId="2" applyFont="1" applyAlignment="1">
      <alignment vertical="center"/>
    </xf>
    <xf numFmtId="0" fontId="10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7" fillId="6" borderId="4" xfId="2" applyFont="1" applyFill="1" applyBorder="1" applyAlignment="1">
      <alignment horizontal="center" vertical="center" wrapText="1"/>
    </xf>
    <xf numFmtId="0" fontId="7" fillId="6" borderId="9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vertical="center" wrapText="1"/>
    </xf>
    <xf numFmtId="0" fontId="16" fillId="2" borderId="3" xfId="2" applyFont="1" applyFill="1" applyBorder="1" applyAlignment="1">
      <alignment vertical="center" wrapText="1"/>
    </xf>
    <xf numFmtId="0" fontId="14" fillId="7" borderId="3" xfId="2" applyFont="1" applyFill="1" applyBorder="1" applyAlignment="1">
      <alignment vertical="center" wrapText="1"/>
    </xf>
    <xf numFmtId="0" fontId="16" fillId="7" borderId="3" xfId="2" applyFont="1" applyFill="1" applyBorder="1" applyAlignment="1">
      <alignment vertical="center" wrapText="1"/>
    </xf>
    <xf numFmtId="0" fontId="16" fillId="8" borderId="3" xfId="2" applyFont="1" applyFill="1" applyBorder="1" applyAlignment="1">
      <alignment vertical="center" wrapText="1"/>
    </xf>
    <xf numFmtId="0" fontId="14" fillId="9" borderId="3" xfId="2" applyFont="1" applyFill="1" applyBorder="1" applyAlignment="1">
      <alignment vertical="center" wrapText="1"/>
    </xf>
    <xf numFmtId="0" fontId="16" fillId="9" borderId="3" xfId="2" applyFont="1" applyFill="1" applyBorder="1" applyAlignment="1">
      <alignment vertical="center" wrapText="1"/>
    </xf>
    <xf numFmtId="0" fontId="14" fillId="10" borderId="3" xfId="2" applyFont="1" applyFill="1" applyBorder="1" applyAlignment="1">
      <alignment vertical="center" wrapText="1"/>
    </xf>
    <xf numFmtId="0" fontId="16" fillId="10" borderId="3" xfId="2" applyFont="1" applyFill="1" applyBorder="1" applyAlignment="1">
      <alignment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7" fillId="6" borderId="2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0" fontId="7" fillId="6" borderId="8" xfId="2" applyFont="1" applyFill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/>
    </xf>
    <xf numFmtId="0" fontId="14" fillId="2" borderId="2" xfId="2" applyFont="1" applyFill="1" applyBorder="1" applyAlignment="1">
      <alignment horizontal="center" vertical="center"/>
    </xf>
    <xf numFmtId="0" fontId="14" fillId="2" borderId="2" xfId="2" applyFont="1" applyFill="1" applyBorder="1" applyAlignment="1">
      <alignment horizontal="center" vertical="center" wrapText="1"/>
    </xf>
    <xf numFmtId="0" fontId="14" fillId="7" borderId="2" xfId="2" applyFont="1" applyFill="1" applyBorder="1" applyAlignment="1">
      <alignment horizontal="center" vertical="center" wrapText="1"/>
    </xf>
    <xf numFmtId="0" fontId="16" fillId="7" borderId="2" xfId="2" applyFont="1" applyFill="1" applyBorder="1" applyAlignment="1">
      <alignment horizontal="center" vertical="center" wrapText="1"/>
    </xf>
    <xf numFmtId="0" fontId="16" fillId="8" borderId="2" xfId="2" applyFont="1" applyFill="1" applyBorder="1" applyAlignment="1">
      <alignment horizontal="center" vertical="center" wrapText="1"/>
    </xf>
    <xf numFmtId="0" fontId="14" fillId="9" borderId="2" xfId="2" applyFont="1" applyFill="1" applyBorder="1" applyAlignment="1">
      <alignment horizontal="center" vertical="center" wrapText="1"/>
    </xf>
    <xf numFmtId="0" fontId="16" fillId="9" borderId="2" xfId="2" applyFont="1" applyFill="1" applyBorder="1" applyAlignment="1">
      <alignment horizontal="center" vertical="center" wrapText="1"/>
    </xf>
    <xf numFmtId="0" fontId="14" fillId="10" borderId="2" xfId="2" applyFont="1" applyFill="1" applyBorder="1" applyAlignment="1">
      <alignment horizontal="center" vertical="center" wrapText="1"/>
    </xf>
    <xf numFmtId="0" fontId="16" fillId="10" borderId="2" xfId="2" applyFont="1" applyFill="1" applyBorder="1" applyAlignment="1">
      <alignment horizontal="center" vertical="center" wrapText="1"/>
    </xf>
    <xf numFmtId="0" fontId="16" fillId="3" borderId="2" xfId="2" applyFont="1" applyFill="1" applyBorder="1" applyAlignment="1">
      <alignment horizontal="center" vertical="center" wrapText="1"/>
    </xf>
    <xf numFmtId="0" fontId="16" fillId="4" borderId="2" xfId="2" applyFont="1" applyFill="1" applyBorder="1" applyAlignment="1">
      <alignment horizontal="center" vertical="center" wrapText="1"/>
    </xf>
    <xf numFmtId="0" fontId="16" fillId="5" borderId="2" xfId="2" applyFont="1" applyFill="1" applyBorder="1" applyAlignment="1">
      <alignment horizontal="center" vertical="center" wrapText="1"/>
    </xf>
    <xf numFmtId="0" fontId="17" fillId="5" borderId="2" xfId="2" applyFont="1" applyFill="1" applyBorder="1" applyAlignment="1">
      <alignment horizontal="center" vertical="center" wrapText="1"/>
    </xf>
    <xf numFmtId="0" fontId="16" fillId="2" borderId="2" xfId="2" applyFont="1" applyFill="1" applyBorder="1" applyAlignment="1">
      <alignment horizontal="center" vertical="center" wrapText="1"/>
    </xf>
    <xf numFmtId="0" fontId="16" fillId="6" borderId="2" xfId="2" applyFont="1" applyFill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 wrapText="1"/>
    </xf>
    <xf numFmtId="0" fontId="16" fillId="0" borderId="0" xfId="2" applyFont="1"/>
    <xf numFmtId="0" fontId="3" fillId="0" borderId="2" xfId="2" applyFont="1" applyBorder="1" applyAlignment="1">
      <alignment horizontal="left" vertical="center"/>
    </xf>
    <xf numFmtId="3" fontId="7" fillId="2" borderId="2" xfId="2" applyNumberFormat="1" applyFont="1" applyFill="1" applyBorder="1" applyAlignment="1">
      <alignment horizontal="center" vertical="center"/>
    </xf>
    <xf numFmtId="3" fontId="18" fillId="7" borderId="2" xfId="0" applyNumberFormat="1" applyFont="1" applyFill="1" applyBorder="1" applyAlignment="1">
      <alignment horizontal="center" vertical="center" wrapText="1"/>
    </xf>
    <xf numFmtId="3" fontId="19" fillId="0" borderId="2" xfId="0" applyNumberFormat="1" applyFont="1" applyBorder="1" applyAlignment="1">
      <alignment horizontal="center" vertical="center" wrapText="1"/>
    </xf>
    <xf numFmtId="3" fontId="18" fillId="0" borderId="2" xfId="0" applyNumberFormat="1" applyFont="1" applyBorder="1" applyAlignment="1">
      <alignment horizontal="center" vertical="center" wrapText="1"/>
    </xf>
    <xf numFmtId="3" fontId="18" fillId="9" borderId="2" xfId="0" applyNumberFormat="1" applyFont="1" applyFill="1" applyBorder="1" applyAlignment="1">
      <alignment horizontal="center" vertical="center" wrapText="1"/>
    </xf>
    <xf numFmtId="3" fontId="18" fillId="10" borderId="2" xfId="0" applyNumberFormat="1" applyFont="1" applyFill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0" fontId="7" fillId="5" borderId="2" xfId="2" applyFont="1" applyFill="1" applyBorder="1" applyAlignment="1">
      <alignment horizontal="center" vertical="center"/>
    </xf>
    <xf numFmtId="0" fontId="20" fillId="0" borderId="2" xfId="2" applyFont="1" applyBorder="1" applyAlignment="1">
      <alignment horizontal="center" vertical="center"/>
    </xf>
    <xf numFmtId="164" fontId="3" fillId="2" borderId="2" xfId="2" applyNumberFormat="1" applyFont="1" applyFill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4" fontId="3" fillId="6" borderId="2" xfId="2" applyNumberFormat="1" applyFont="1" applyFill="1" applyBorder="1" applyAlignment="1">
      <alignment horizontal="center" vertical="center"/>
    </xf>
    <xf numFmtId="4" fontId="3" fillId="2" borderId="2" xfId="2" applyNumberFormat="1" applyFont="1" applyFill="1" applyBorder="1" applyAlignment="1">
      <alignment horizontal="center" vertical="center"/>
    </xf>
    <xf numFmtId="2" fontId="3" fillId="2" borderId="2" xfId="2" applyNumberFormat="1" applyFont="1" applyFill="1" applyBorder="1" applyAlignment="1">
      <alignment horizontal="center" vertical="center"/>
    </xf>
    <xf numFmtId="165" fontId="3" fillId="0" borderId="2" xfId="2" applyNumberFormat="1" applyFont="1" applyBorder="1" applyAlignment="1">
      <alignment horizontal="center" vertical="center"/>
    </xf>
    <xf numFmtId="4" fontId="3" fillId="0" borderId="2" xfId="2" applyNumberFormat="1" applyFont="1" applyBorder="1" applyAlignment="1">
      <alignment horizontal="center" vertical="center"/>
    </xf>
    <xf numFmtId="2" fontId="3" fillId="0" borderId="2" xfId="2" applyNumberFormat="1" applyFont="1" applyBorder="1" applyAlignment="1">
      <alignment horizontal="center" vertical="center"/>
    </xf>
    <xf numFmtId="164" fontId="3" fillId="0" borderId="2" xfId="2" applyNumberFormat="1" applyFont="1" applyBorder="1" applyAlignment="1">
      <alignment horizontal="center" vertical="center"/>
    </xf>
    <xf numFmtId="3" fontId="3" fillId="0" borderId="2" xfId="2" applyNumberFormat="1" applyFont="1" applyBorder="1" applyAlignment="1">
      <alignment horizontal="center" vertical="center"/>
    </xf>
    <xf numFmtId="166" fontId="7" fillId="5" borderId="2" xfId="2" applyNumberFormat="1" applyFont="1" applyFill="1" applyBorder="1" applyAlignment="1">
      <alignment horizontal="right" vertical="center" wrapText="1"/>
    </xf>
    <xf numFmtId="4" fontId="3" fillId="2" borderId="2" xfId="2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center" vertical="center"/>
    </xf>
    <xf numFmtId="0" fontId="7" fillId="6" borderId="2" xfId="2" applyFont="1" applyFill="1" applyBorder="1" applyAlignment="1">
      <alignment vertical="center"/>
    </xf>
    <xf numFmtId="3" fontId="7" fillId="6" borderId="2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3" fontId="13" fillId="2" borderId="2" xfId="2" applyNumberFormat="1" applyFont="1" applyFill="1" applyBorder="1" applyAlignment="1">
      <alignment horizontal="center" vertical="center"/>
    </xf>
    <xf numFmtId="164" fontId="7" fillId="6" borderId="2" xfId="2" applyNumberFormat="1" applyFont="1" applyFill="1" applyBorder="1" applyAlignment="1">
      <alignment horizontal="center" vertical="center"/>
    </xf>
    <xf numFmtId="4" fontId="7" fillId="6" borderId="2" xfId="2" applyNumberFormat="1" applyFont="1" applyFill="1" applyBorder="1" applyAlignment="1">
      <alignment horizontal="center" vertical="center"/>
    </xf>
    <xf numFmtId="2" fontId="7" fillId="6" borderId="2" xfId="2" applyNumberFormat="1" applyFont="1" applyFill="1" applyBorder="1" applyAlignment="1">
      <alignment horizontal="center" vertical="center"/>
    </xf>
    <xf numFmtId="165" fontId="7" fillId="6" borderId="2" xfId="2" applyNumberFormat="1" applyFont="1" applyFill="1" applyBorder="1" applyAlignment="1">
      <alignment horizontal="center" vertical="center"/>
    </xf>
    <xf numFmtId="4" fontId="6" fillId="6" borderId="2" xfId="2" applyNumberFormat="1" applyFont="1" applyFill="1" applyBorder="1" applyAlignment="1">
      <alignment horizontal="center" vertical="center"/>
    </xf>
    <xf numFmtId="166" fontId="7" fillId="6" borderId="2" xfId="2" applyNumberFormat="1" applyFont="1" applyFill="1" applyBorder="1" applyAlignment="1">
      <alignment horizontal="right" vertical="center" wrapText="1"/>
    </xf>
    <xf numFmtId="165" fontId="7" fillId="6" borderId="2" xfId="2" applyNumberFormat="1" applyFont="1" applyFill="1" applyBorder="1" applyAlignment="1">
      <alignment horizontal="right" vertical="center" wrapText="1"/>
    </xf>
    <xf numFmtId="0" fontId="3" fillId="0" borderId="0" xfId="2" applyFont="1" applyAlignment="1">
      <alignment vertical="center"/>
    </xf>
    <xf numFmtId="166" fontId="3" fillId="0" borderId="0" xfId="2" applyNumberFormat="1" applyFont="1" applyAlignment="1">
      <alignment horizontal="right" wrapText="1"/>
    </xf>
    <xf numFmtId="164" fontId="3" fillId="0" borderId="0" xfId="2" applyNumberFormat="1" applyFont="1" applyAlignment="1">
      <alignment horizontal="right" vertical="center"/>
    </xf>
    <xf numFmtId="0" fontId="2" fillId="0" borderId="0" xfId="2"/>
    <xf numFmtId="0" fontId="7" fillId="0" borderId="0" xfId="2" applyFont="1" applyAlignment="1">
      <alignment vertical="center"/>
    </xf>
    <xf numFmtId="9" fontId="3" fillId="0" borderId="0" xfId="1" applyFont="1" applyFill="1" applyBorder="1"/>
    <xf numFmtId="167" fontId="3" fillId="0" borderId="0" xfId="1" applyNumberFormat="1" applyFont="1" applyFill="1" applyBorder="1"/>
    <xf numFmtId="166" fontId="3" fillId="0" borderId="0" xfId="2" applyNumberFormat="1" applyFont="1" applyAlignment="1">
      <alignment horizontal="right"/>
    </xf>
    <xf numFmtId="165" fontId="7" fillId="0" borderId="0" xfId="2" applyNumberFormat="1" applyFont="1" applyAlignment="1">
      <alignment horizontal="right" vertical="center" wrapText="1"/>
    </xf>
    <xf numFmtId="3" fontId="7" fillId="2" borderId="6" xfId="2" applyNumberFormat="1" applyFont="1" applyFill="1" applyBorder="1" applyAlignment="1">
      <alignment horizontal="center" vertical="center"/>
    </xf>
    <xf numFmtId="0" fontId="3" fillId="0" borderId="2" xfId="2" applyFont="1" applyBorder="1" applyAlignment="1">
      <alignment wrapText="1"/>
    </xf>
    <xf numFmtId="166" fontId="3" fillId="0" borderId="0" xfId="2" applyNumberFormat="1" applyFont="1" applyAlignment="1">
      <alignment horizontal="center" vertical="center" wrapText="1"/>
    </xf>
    <xf numFmtId="166" fontId="3" fillId="0" borderId="0" xfId="2" applyNumberFormat="1" applyFont="1"/>
    <xf numFmtId="168" fontId="3" fillId="0" borderId="0" xfId="2" applyNumberFormat="1" applyFont="1"/>
    <xf numFmtId="0" fontId="23" fillId="0" borderId="2" xfId="4" applyFont="1" applyFill="1" applyBorder="1" applyAlignment="1">
      <alignment horizontal="center"/>
    </xf>
    <xf numFmtId="0" fontId="23" fillId="0" borderId="2" xfId="4" applyFont="1" applyFill="1" applyBorder="1" applyAlignment="1">
      <alignment horizontal="center" vertical="center"/>
    </xf>
    <xf numFmtId="3" fontId="24" fillId="3" borderId="2" xfId="4" applyNumberFormat="1" applyFont="1" applyFill="1" applyBorder="1" applyAlignment="1">
      <alignment horizontal="center" vertical="center" wrapText="1"/>
    </xf>
    <xf numFmtId="0" fontId="24" fillId="0" borderId="0" xfId="4" applyFont="1" applyAlignment="1">
      <alignment horizontal="center"/>
    </xf>
    <xf numFmtId="0" fontId="22" fillId="0" borderId="3" xfId="4" applyFont="1" applyBorder="1" applyAlignment="1">
      <alignment horizontal="center" vertical="center" wrapText="1"/>
    </xf>
    <xf numFmtId="0" fontId="22" fillId="0" borderId="2" xfId="4" applyFont="1" applyBorder="1" applyAlignment="1">
      <alignment horizontal="center" vertical="center" wrapText="1"/>
    </xf>
    <xf numFmtId="0" fontId="1" fillId="0" borderId="8" xfId="4" applyFont="1" applyBorder="1" applyAlignment="1">
      <alignment horizontal="center" vertical="center" wrapText="1"/>
    </xf>
    <xf numFmtId="0" fontId="1" fillId="0" borderId="2" xfId="4" applyFont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166" fontId="23" fillId="0" borderId="2" xfId="4" applyNumberFormat="1" applyFont="1" applyBorder="1"/>
    <xf numFmtId="166" fontId="24" fillId="0" borderId="2" xfId="4" applyNumberFormat="1" applyFont="1" applyBorder="1"/>
    <xf numFmtId="0" fontId="7" fillId="4" borderId="3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6" borderId="2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0" fontId="7" fillId="6" borderId="9" xfId="2" applyFont="1" applyFill="1" applyBorder="1" applyAlignment="1">
      <alignment horizontal="center" vertical="center" wrapText="1"/>
    </xf>
    <xf numFmtId="0" fontId="7" fillId="6" borderId="8" xfId="2" applyFont="1" applyFill="1" applyBorder="1" applyAlignment="1">
      <alignment horizontal="center" vertical="center" wrapText="1"/>
    </xf>
    <xf numFmtId="0" fontId="25" fillId="3" borderId="2" xfId="2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2" applyFont="1" applyFill="1" applyBorder="1" applyAlignment="1">
      <alignment horizontal="center"/>
    </xf>
    <xf numFmtId="0" fontId="19" fillId="0" borderId="2" xfId="2" applyFont="1" applyBorder="1" applyAlignment="1">
      <alignment horizontal="center" vertical="center" wrapText="1"/>
    </xf>
    <xf numFmtId="0" fontId="16" fillId="11" borderId="2" xfId="2" applyFont="1" applyFill="1" applyBorder="1" applyAlignment="1">
      <alignment horizontal="center" vertical="center"/>
    </xf>
    <xf numFmtId="3" fontId="14" fillId="11" borderId="2" xfId="2" applyNumberFormat="1" applyFont="1" applyFill="1" applyBorder="1" applyAlignment="1">
      <alignment horizontal="center" vertical="center"/>
    </xf>
    <xf numFmtId="4" fontId="14" fillId="11" borderId="2" xfId="2" applyNumberFormat="1" applyFont="1" applyFill="1" applyBorder="1" applyAlignment="1">
      <alignment horizontal="center" vertical="center"/>
    </xf>
    <xf numFmtId="0" fontId="7" fillId="4" borderId="9" xfId="2" applyFont="1" applyFill="1" applyBorder="1" applyAlignment="1">
      <alignment horizontal="center" vertical="center" wrapText="1"/>
    </xf>
    <xf numFmtId="0" fontId="7" fillId="4" borderId="8" xfId="2" applyFont="1" applyFill="1" applyBorder="1" applyAlignment="1">
      <alignment horizontal="center" vertical="center" wrapText="1"/>
    </xf>
    <xf numFmtId="2" fontId="16" fillId="4" borderId="2" xfId="2" applyNumberFormat="1" applyFont="1" applyFill="1" applyBorder="1" applyAlignment="1">
      <alignment horizontal="center" vertical="center" wrapText="1"/>
    </xf>
    <xf numFmtId="164" fontId="14" fillId="11" borderId="2" xfId="2" applyNumberFormat="1" applyFont="1" applyFill="1" applyBorder="1" applyAlignment="1">
      <alignment horizontal="center" vertical="center"/>
    </xf>
    <xf numFmtId="164" fontId="0" fillId="11" borderId="2" xfId="2" applyNumberFormat="1" applyFont="1" applyFill="1" applyBorder="1" applyAlignment="1">
      <alignment horizontal="center" vertical="center"/>
    </xf>
    <xf numFmtId="166" fontId="3" fillId="12" borderId="10" xfId="0" applyNumberFormat="1" applyFont="1" applyFill="1" applyBorder="1" applyAlignment="1">
      <alignment horizontal="right" vertical="center" wrapText="1"/>
    </xf>
    <xf numFmtId="166" fontId="3" fillId="12" borderId="0" xfId="0" applyNumberFormat="1" applyFont="1" applyFill="1" applyBorder="1" applyAlignment="1">
      <alignment horizontal="right" vertical="center" wrapText="1"/>
    </xf>
    <xf numFmtId="166" fontId="16" fillId="4" borderId="2" xfId="2" applyNumberFormat="1" applyFont="1" applyFill="1" applyBorder="1" applyAlignment="1">
      <alignment horizontal="center" vertical="center" wrapText="1"/>
    </xf>
    <xf numFmtId="164" fontId="14" fillId="2" borderId="2" xfId="2" applyNumberFormat="1" applyFont="1" applyFill="1" applyBorder="1" applyAlignment="1">
      <alignment horizontal="center" vertical="center"/>
    </xf>
    <xf numFmtId="164" fontId="14" fillId="13" borderId="2" xfId="2" applyNumberFormat="1" applyFont="1" applyFill="1" applyBorder="1" applyAlignment="1">
      <alignment horizontal="center" vertical="center"/>
    </xf>
    <xf numFmtId="164" fontId="16" fillId="4" borderId="2" xfId="2" applyNumberFormat="1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6" borderId="9" xfId="2" applyFont="1" applyFill="1" applyBorder="1" applyAlignment="1">
      <alignment horizontal="center" vertical="center" wrapText="1"/>
    </xf>
    <xf numFmtId="0" fontId="7" fillId="6" borderId="8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7" fillId="6" borderId="2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0" fontId="9" fillId="3" borderId="0" xfId="2" applyFont="1" applyFill="1" applyAlignment="1">
      <alignment vertical="center"/>
    </xf>
    <xf numFmtId="0" fontId="10" fillId="3" borderId="0" xfId="2" applyFont="1" applyFill="1" applyAlignment="1">
      <alignment horizontal="center"/>
    </xf>
    <xf numFmtId="0" fontId="12" fillId="3" borderId="0" xfId="2" applyFont="1" applyFill="1" applyAlignment="1">
      <alignment horizontal="center"/>
    </xf>
    <xf numFmtId="0" fontId="3" fillId="3" borderId="0" xfId="2" applyFont="1" applyFill="1"/>
    <xf numFmtId="0" fontId="5" fillId="3" borderId="0" xfId="2" applyFont="1" applyFill="1"/>
    <xf numFmtId="0" fontId="7" fillId="3" borderId="0" xfId="2" applyFont="1" applyFill="1" applyAlignment="1">
      <alignment wrapText="1"/>
    </xf>
    <xf numFmtId="0" fontId="10" fillId="3" borderId="1" xfId="2" applyFont="1" applyFill="1" applyBorder="1" applyAlignment="1"/>
    <xf numFmtId="0" fontId="7" fillId="3" borderId="0" xfId="2" applyFont="1" applyFill="1" applyAlignment="1"/>
    <xf numFmtId="0" fontId="8" fillId="3" borderId="0" xfId="2" applyFont="1" applyFill="1" applyAlignment="1"/>
    <xf numFmtId="1" fontId="7" fillId="3" borderId="0" xfId="2" applyNumberFormat="1" applyFont="1" applyFill="1" applyAlignment="1"/>
    <xf numFmtId="0" fontId="7" fillId="0" borderId="0" xfId="2" applyFont="1" applyAlignment="1"/>
    <xf numFmtId="0" fontId="7" fillId="0" borderId="2" xfId="2" applyFont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0" fontId="13" fillId="5" borderId="2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3" fillId="7" borderId="2" xfId="2" applyFont="1" applyFill="1" applyBorder="1" applyAlignment="1">
      <alignment horizontal="center" vertical="center"/>
    </xf>
    <xf numFmtId="0" fontId="3" fillId="8" borderId="5" xfId="2" applyFont="1" applyFill="1" applyBorder="1" applyAlignment="1">
      <alignment horizontal="center" vertical="center" wrapText="1"/>
    </xf>
    <xf numFmtId="0" fontId="3" fillId="8" borderId="7" xfId="2" applyFont="1" applyFill="1" applyBorder="1" applyAlignment="1">
      <alignment horizontal="center" vertical="center" wrapText="1"/>
    </xf>
    <xf numFmtId="0" fontId="3" fillId="8" borderId="6" xfId="2" applyFont="1" applyFill="1" applyBorder="1" applyAlignment="1">
      <alignment horizontal="center" vertical="center" wrapText="1"/>
    </xf>
    <xf numFmtId="0" fontId="3" fillId="9" borderId="2" xfId="2" applyFont="1" applyFill="1" applyBorder="1" applyAlignment="1">
      <alignment horizontal="center" vertical="center" wrapText="1"/>
    </xf>
    <xf numFmtId="0" fontId="3" fillId="10" borderId="2" xfId="2" applyFont="1" applyFill="1" applyBorder="1" applyAlignment="1">
      <alignment horizontal="center" vertical="center" wrapText="1"/>
    </xf>
    <xf numFmtId="0" fontId="7" fillId="3" borderId="8" xfId="2" applyFont="1" applyFill="1" applyBorder="1" applyAlignment="1">
      <alignment horizontal="center" vertical="center" wrapText="1"/>
    </xf>
    <xf numFmtId="0" fontId="7" fillId="4" borderId="2" xfId="2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 wrapText="1"/>
    </xf>
    <xf numFmtId="0" fontId="15" fillId="0" borderId="2" xfId="2" applyFont="1" applyBorder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6" fillId="0" borderId="0" xfId="2" applyFont="1" applyAlignment="1">
      <alignment horizontal="center" vertical="center"/>
    </xf>
    <xf numFmtId="0" fontId="7" fillId="0" borderId="0" xfId="2" applyFont="1" applyAlignment="1">
      <alignment horizontal="center" wrapText="1"/>
    </xf>
    <xf numFmtId="0" fontId="10" fillId="0" borderId="1" xfId="2" applyFont="1" applyBorder="1" applyAlignment="1">
      <alignment horizontal="center"/>
    </xf>
    <xf numFmtId="0" fontId="14" fillId="0" borderId="2" xfId="2" applyFont="1" applyBorder="1" applyAlignment="1">
      <alignment horizontal="center" vertical="center" wrapText="1"/>
    </xf>
    <xf numFmtId="0" fontId="7" fillId="6" borderId="3" xfId="2" applyFont="1" applyFill="1" applyBorder="1" applyAlignment="1">
      <alignment horizontal="center" vertical="center" wrapText="1"/>
    </xf>
    <xf numFmtId="0" fontId="7" fillId="6" borderId="9" xfId="2" applyFont="1" applyFill="1" applyBorder="1" applyAlignment="1">
      <alignment horizontal="center" vertical="center" wrapText="1"/>
    </xf>
    <xf numFmtId="0" fontId="7" fillId="6" borderId="8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7" fillId="6" borderId="2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0" fontId="14" fillId="0" borderId="3" xfId="2" applyFont="1" applyBorder="1" applyAlignment="1">
      <alignment horizontal="center" vertical="center" wrapText="1"/>
    </xf>
    <xf numFmtId="0" fontId="14" fillId="0" borderId="9" xfId="2" applyFont="1" applyBorder="1" applyAlignment="1">
      <alignment horizontal="center" vertical="center" wrapText="1"/>
    </xf>
    <xf numFmtId="0" fontId="14" fillId="0" borderId="8" xfId="2" applyFont="1" applyBorder="1" applyAlignment="1">
      <alignment horizontal="center" vertical="center" wrapText="1"/>
    </xf>
    <xf numFmtId="0" fontId="26" fillId="3" borderId="2" xfId="2" applyFont="1" applyFill="1" applyBorder="1" applyAlignment="1">
      <alignment horizontal="center" vertical="center"/>
    </xf>
    <xf numFmtId="0" fontId="27" fillId="3" borderId="2" xfId="2" applyFont="1" applyFill="1" applyBorder="1" applyAlignment="1">
      <alignment horizontal="center" vertical="center"/>
    </xf>
    <xf numFmtId="0" fontId="27" fillId="3" borderId="2" xfId="2" applyFont="1" applyFill="1" applyBorder="1" applyAlignment="1">
      <alignment horizontal="center" vertical="center" wrapText="1"/>
    </xf>
    <xf numFmtId="0" fontId="27" fillId="14" borderId="2" xfId="2" applyFont="1" applyFill="1" applyBorder="1" applyAlignment="1">
      <alignment horizontal="center" vertical="center" wrapText="1"/>
    </xf>
    <xf numFmtId="0" fontId="26" fillId="3" borderId="2" xfId="2" applyFont="1" applyFill="1" applyBorder="1" applyAlignment="1">
      <alignment horizontal="center" vertical="center" wrapText="1"/>
    </xf>
    <xf numFmtId="4" fontId="27" fillId="3" borderId="2" xfId="2" applyNumberFormat="1" applyFont="1" applyFill="1" applyBorder="1" applyAlignment="1">
      <alignment horizontal="center" vertical="center"/>
    </xf>
    <xf numFmtId="166" fontId="27" fillId="14" borderId="2" xfId="2" applyNumberFormat="1" applyFont="1" applyFill="1" applyBorder="1" applyAlignment="1">
      <alignment horizontal="center" vertical="center" wrapText="1"/>
    </xf>
    <xf numFmtId="166" fontId="27" fillId="15" borderId="10" xfId="0" applyNumberFormat="1" applyFont="1" applyFill="1" applyBorder="1" applyAlignment="1">
      <alignment horizontal="right" vertical="center" wrapText="1"/>
    </xf>
    <xf numFmtId="164" fontId="27" fillId="15" borderId="10" xfId="0" applyNumberFormat="1" applyFont="1" applyFill="1" applyBorder="1" applyAlignment="1">
      <alignment horizontal="right" vertical="center" wrapText="1"/>
    </xf>
    <xf numFmtId="0" fontId="10" fillId="3" borderId="2" xfId="2" applyFont="1" applyFill="1" applyBorder="1" applyAlignment="1">
      <alignment horizontal="center" vertical="center" wrapText="1"/>
    </xf>
    <xf numFmtId="0" fontId="10" fillId="3" borderId="3" xfId="2" applyFont="1" applyFill="1" applyBorder="1" applyAlignment="1">
      <alignment horizontal="center" vertical="center" wrapText="1"/>
    </xf>
    <xf numFmtId="0" fontId="10" fillId="14" borderId="3" xfId="2" applyFont="1" applyFill="1" applyBorder="1" applyAlignment="1">
      <alignment horizontal="center" vertical="center" wrapText="1"/>
    </xf>
    <xf numFmtId="0" fontId="19" fillId="3" borderId="2" xfId="2" applyFont="1" applyFill="1" applyBorder="1" applyAlignment="1">
      <alignment horizontal="center" vertical="center" wrapText="1"/>
    </xf>
    <xf numFmtId="0" fontId="10" fillId="14" borderId="2" xfId="2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vertical="center" wrapText="1"/>
    </xf>
    <xf numFmtId="0" fontId="10" fillId="14" borderId="3" xfId="2" applyFont="1" applyFill="1" applyBorder="1" applyAlignment="1">
      <alignment horizontal="center" vertical="center" wrapText="1"/>
    </xf>
    <xf numFmtId="0" fontId="6" fillId="14" borderId="3" xfId="2" applyFont="1" applyFill="1" applyBorder="1" applyAlignment="1">
      <alignment horizontal="center" vertical="center" wrapText="1"/>
    </xf>
    <xf numFmtId="0" fontId="10" fillId="3" borderId="5" xfId="2" applyFont="1" applyFill="1" applyBorder="1" applyAlignment="1">
      <alignment horizontal="center" vertical="center" wrapText="1"/>
    </xf>
    <xf numFmtId="0" fontId="10" fillId="3" borderId="7" xfId="2" applyFont="1" applyFill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 wrapText="1"/>
    </xf>
    <xf numFmtId="0" fontId="10" fillId="3" borderId="5" xfId="2" applyFont="1" applyFill="1" applyBorder="1" applyAlignment="1">
      <alignment horizontal="center" vertical="center"/>
    </xf>
    <xf numFmtId="0" fontId="10" fillId="3" borderId="7" xfId="2" applyFont="1" applyFill="1" applyBorder="1" applyAlignment="1">
      <alignment horizontal="center" vertical="center"/>
    </xf>
    <xf numFmtId="0" fontId="10" fillId="3" borderId="6" xfId="2" applyFont="1" applyFill="1" applyBorder="1" applyAlignment="1">
      <alignment horizontal="center" vertical="center"/>
    </xf>
    <xf numFmtId="0" fontId="10" fillId="14" borderId="5" xfId="2" applyFont="1" applyFill="1" applyBorder="1" applyAlignment="1">
      <alignment horizontal="center" vertical="center" wrapText="1"/>
    </xf>
    <xf numFmtId="0" fontId="10" fillId="14" borderId="6" xfId="2" applyFont="1" applyFill="1" applyBorder="1" applyAlignment="1">
      <alignment horizontal="center" vertical="center" wrapText="1"/>
    </xf>
    <xf numFmtId="0" fontId="10" fillId="3" borderId="9" xfId="2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vertical="center" wrapText="1"/>
    </xf>
    <xf numFmtId="0" fontId="10" fillId="14" borderId="9" xfId="2" applyFont="1" applyFill="1" applyBorder="1" applyAlignment="1">
      <alignment horizontal="center" vertical="center" wrapText="1"/>
    </xf>
    <xf numFmtId="0" fontId="6" fillId="14" borderId="9" xfId="2" applyFont="1" applyFill="1" applyBorder="1" applyAlignment="1">
      <alignment horizontal="center" vertical="center" wrapText="1"/>
    </xf>
    <xf numFmtId="0" fontId="10" fillId="14" borderId="9" xfId="2" applyFont="1" applyFill="1" applyBorder="1" applyAlignment="1">
      <alignment horizontal="center" vertical="center" wrapText="1"/>
    </xf>
    <xf numFmtId="0" fontId="10" fillId="3" borderId="3" xfId="2" applyFont="1" applyFill="1" applyBorder="1" applyAlignment="1">
      <alignment vertical="center" wrapText="1"/>
    </xf>
    <xf numFmtId="0" fontId="10" fillId="3" borderId="8" xfId="2" applyFont="1" applyFill="1" applyBorder="1" applyAlignment="1">
      <alignment horizontal="center" vertical="center" wrapText="1"/>
    </xf>
    <xf numFmtId="0" fontId="10" fillId="14" borderId="8" xfId="2" applyFont="1" applyFill="1" applyBorder="1" applyAlignment="1">
      <alignment horizontal="center" vertical="center" wrapText="1"/>
    </xf>
    <xf numFmtId="0" fontId="10" fillId="3" borderId="2" xfId="2" applyFont="1" applyFill="1" applyBorder="1" applyAlignment="1">
      <alignment horizontal="center" vertical="center" wrapText="1"/>
    </xf>
    <xf numFmtId="0" fontId="10" fillId="14" borderId="2" xfId="2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 vertical="center" wrapText="1"/>
    </xf>
    <xf numFmtId="0" fontId="10" fillId="14" borderId="8" xfId="2" applyFont="1" applyFill="1" applyBorder="1" applyAlignment="1">
      <alignment horizontal="center" vertical="center" wrapText="1"/>
    </xf>
    <xf numFmtId="0" fontId="6" fillId="14" borderId="8" xfId="2" applyFont="1" applyFill="1" applyBorder="1" applyAlignment="1">
      <alignment horizontal="center" vertical="center" wrapText="1"/>
    </xf>
    <xf numFmtId="0" fontId="10" fillId="14" borderId="11" xfId="2" applyFont="1" applyFill="1" applyBorder="1" applyAlignment="1">
      <alignment horizontal="center" vertical="center" wrapText="1"/>
    </xf>
  </cellXfs>
  <cellStyles count="5">
    <cellStyle name="Відсотковий" xfId="1" builtinId="5"/>
    <cellStyle name="Звичайний" xfId="0" builtinId="0"/>
    <cellStyle name="Звичайний 2" xfId="4"/>
    <cellStyle name="Звичайний 3" xfId="3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Right="0"/>
    <pageSetUpPr fitToPage="1"/>
  </sheetPr>
  <dimension ref="A1:AMA36"/>
  <sheetViews>
    <sheetView topLeftCell="A4" zoomScale="60" zoomScaleNormal="60" zoomScaleSheetLayoutView="100" zoomScalePageLayoutView="85" workbookViewId="0">
      <pane xSplit="1" ySplit="7" topLeftCell="B11" activePane="bottomRight" state="frozen"/>
      <selection activeCell="A4" sqref="A4"/>
      <selection pane="topRight" activeCell="B4" sqref="B4"/>
      <selection pane="bottomLeft" activeCell="A10" sqref="A10"/>
      <selection pane="bottomRight" activeCell="BA11" sqref="BA11"/>
    </sheetView>
  </sheetViews>
  <sheetFormatPr defaultRowHeight="15" outlineLevelCol="2" x14ac:dyDescent="0.25"/>
  <cols>
    <col min="1" max="1" width="22" style="1" customWidth="1"/>
    <col min="2" max="4" width="9.7109375" style="1" customWidth="1"/>
    <col min="5" max="15" width="9.7109375" style="1" customWidth="1" outlineLevel="1"/>
    <col min="16" max="16" width="9.7109375" style="1" customWidth="1" outlineLevel="1" collapsed="1"/>
    <col min="17" max="17" width="9" style="1" hidden="1" customWidth="1" outlineLevel="2"/>
    <col min="18" max="18" width="9.140625" style="1" hidden="1" customWidth="1" outlineLevel="2"/>
    <col min="19" max="20" width="7.5703125" style="1" hidden="1" customWidth="1" outlineLevel="2"/>
    <col min="21" max="21" width="8" style="1" hidden="1" customWidth="1" outlineLevel="2"/>
    <col min="22" max="22" width="11.85546875" style="2" hidden="1" customWidth="1" outlineLevel="2"/>
    <col min="23" max="23" width="7.140625" style="1" hidden="1" customWidth="1" outlineLevel="2"/>
    <col min="24" max="24" width="6.85546875" style="1" hidden="1" customWidth="1" outlineLevel="2"/>
    <col min="25" max="26" width="4.85546875" style="1" hidden="1" customWidth="1" outlineLevel="2"/>
    <col min="27" max="27" width="4.5703125" style="1" hidden="1" customWidth="1" outlineLevel="2"/>
    <col min="28" max="28" width="5.7109375" style="1" hidden="1" customWidth="1" outlineLevel="2"/>
    <col min="29" max="30" width="6.28515625" style="1" hidden="1" customWidth="1" outlineLevel="2"/>
    <col min="31" max="31" width="10.5703125" style="1" hidden="1" customWidth="1" outlineLevel="2"/>
    <col min="32" max="32" width="10.7109375" style="1" hidden="1" customWidth="1" outlineLevel="2"/>
    <col min="33" max="33" width="9.42578125" style="1" hidden="1" customWidth="1" outlineLevel="2"/>
    <col min="34" max="34" width="10.42578125" style="1" hidden="1" customWidth="1" outlineLevel="2"/>
    <col min="35" max="35" width="10.7109375" style="1" hidden="1" customWidth="1" outlineLevel="2"/>
    <col min="36" max="36" width="9.7109375" style="1" hidden="1" customWidth="1" outlineLevel="2"/>
    <col min="37" max="37" width="9.5703125" style="1" hidden="1" customWidth="1" outlineLevel="2"/>
    <col min="38" max="38" width="10.85546875" style="1" hidden="1" customWidth="1" outlineLevel="2"/>
    <col min="39" max="39" width="11.140625" style="1" customWidth="1" outlineLevel="1"/>
    <col min="40" max="45" width="10.140625" style="1" customWidth="1" outlineLevel="1"/>
    <col min="46" max="46" width="15.28515625" style="1" customWidth="1" outlineLevel="1"/>
    <col min="47" max="47" width="10.140625" style="1" customWidth="1" outlineLevel="1"/>
    <col min="48" max="48" width="15" style="1" customWidth="1"/>
    <col min="49" max="49" width="15.7109375" style="1" customWidth="1"/>
    <col min="50" max="50" width="14.85546875" style="1" customWidth="1"/>
    <col min="51" max="51" width="12" style="1" customWidth="1"/>
    <col min="52" max="52" width="14.5703125" style="1" customWidth="1"/>
    <col min="53" max="53" width="17.28515625" style="1" customWidth="1"/>
    <col min="54" max="54" width="22.42578125" style="1" customWidth="1"/>
    <col min="55" max="55" width="13.140625" style="1" customWidth="1"/>
    <col min="56" max="1003" width="9.140625" style="1" customWidth="1"/>
    <col min="1004" max="16384" width="9.140625" style="82"/>
  </cols>
  <sheetData>
    <row r="1" spans="1:55" ht="18.75" x14ac:dyDescent="0.3"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</row>
    <row r="2" spans="1:55" ht="15" hidden="1" customHeight="1" x14ac:dyDescent="0.25">
      <c r="E2" s="165" t="s">
        <v>1</v>
      </c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AN2" s="3"/>
    </row>
    <row r="3" spans="1:55" ht="15" customHeight="1" x14ac:dyDescent="0.25">
      <c r="AN3" s="3"/>
    </row>
    <row r="4" spans="1:55" ht="15" customHeight="1" x14ac:dyDescent="0.25">
      <c r="AN4" s="3"/>
    </row>
    <row r="5" spans="1:55" s="4" customFormat="1" ht="30.75" customHeight="1" x14ac:dyDescent="0.2">
      <c r="B5" s="7" t="s">
        <v>4</v>
      </c>
      <c r="S5" s="166" t="s">
        <v>2</v>
      </c>
      <c r="T5" s="166"/>
      <c r="U5" s="166"/>
      <c r="V5" s="5"/>
      <c r="W5" s="166" t="s">
        <v>3</v>
      </c>
      <c r="X5" s="166"/>
      <c r="Y5" s="166"/>
      <c r="Z5" s="166"/>
      <c r="AA5" s="166"/>
      <c r="AB5" s="166"/>
      <c r="AC5" s="166"/>
      <c r="AD5" s="166"/>
      <c r="AN5" s="6"/>
      <c r="AW5" s="7"/>
      <c r="AX5" s="7"/>
      <c r="AY5" s="7"/>
      <c r="AZ5" s="7"/>
      <c r="BA5" s="7"/>
    </row>
    <row r="6" spans="1:55" s="8" customFormat="1" ht="18.75" x14ac:dyDescent="0.25">
      <c r="F6" s="8" t="s">
        <v>5</v>
      </c>
      <c r="G6" s="8" t="s">
        <v>6</v>
      </c>
      <c r="L6" s="8" t="s">
        <v>7</v>
      </c>
      <c r="M6" s="8" t="s">
        <v>8</v>
      </c>
      <c r="O6" s="8" t="s">
        <v>9</v>
      </c>
      <c r="P6" s="8" t="s">
        <v>10</v>
      </c>
      <c r="R6" s="8" t="s">
        <v>11</v>
      </c>
      <c r="V6" s="9"/>
      <c r="X6" s="8" t="s">
        <v>12</v>
      </c>
      <c r="AM6" s="8" t="s">
        <v>13</v>
      </c>
      <c r="AO6" s="8" t="s">
        <v>14</v>
      </c>
      <c r="AP6" s="167" t="s">
        <v>15</v>
      </c>
      <c r="AQ6" s="167"/>
      <c r="AR6" s="8" t="s">
        <v>16</v>
      </c>
      <c r="AS6" s="8" t="s">
        <v>17</v>
      </c>
      <c r="AT6" s="8" t="s">
        <v>18</v>
      </c>
      <c r="AU6" s="8" t="s">
        <v>19</v>
      </c>
      <c r="AV6" s="8" t="s">
        <v>20</v>
      </c>
      <c r="AW6" s="8" t="s">
        <v>21</v>
      </c>
    </row>
    <row r="7" spans="1:55" ht="47.25" customHeight="1" x14ac:dyDescent="0.25">
      <c r="A7" s="148" t="s">
        <v>22</v>
      </c>
      <c r="B7" s="149" t="s">
        <v>23</v>
      </c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50" t="s">
        <v>24</v>
      </c>
      <c r="R7" s="150"/>
      <c r="S7" s="151" t="s">
        <v>25</v>
      </c>
      <c r="T7" s="151"/>
      <c r="U7" s="151"/>
      <c r="V7" s="152" t="s">
        <v>26</v>
      </c>
      <c r="W7" s="153" t="s">
        <v>27</v>
      </c>
      <c r="X7" s="153"/>
      <c r="Y7" s="153"/>
      <c r="Z7" s="153"/>
      <c r="AA7" s="153"/>
      <c r="AB7" s="153"/>
      <c r="AC7" s="153"/>
      <c r="AD7" s="153"/>
      <c r="AE7" s="173" t="s">
        <v>28</v>
      </c>
      <c r="AF7" s="173"/>
      <c r="AG7" s="173"/>
      <c r="AH7" s="173"/>
      <c r="AI7" s="173"/>
      <c r="AJ7" s="173"/>
      <c r="AK7" s="173"/>
      <c r="AL7" s="173"/>
      <c r="AM7" s="175" t="s">
        <v>29</v>
      </c>
      <c r="AN7" s="168" t="s">
        <v>30</v>
      </c>
      <c r="AO7" s="168" t="s">
        <v>31</v>
      </c>
      <c r="AP7" s="168" t="s">
        <v>32</v>
      </c>
      <c r="AQ7" s="168" t="s">
        <v>33</v>
      </c>
      <c r="AR7" s="168" t="s">
        <v>34</v>
      </c>
      <c r="AS7" s="168" t="s">
        <v>35</v>
      </c>
      <c r="AT7" s="168" t="s">
        <v>36</v>
      </c>
      <c r="AU7" s="163" t="s">
        <v>37</v>
      </c>
      <c r="AV7" s="168" t="s">
        <v>38</v>
      </c>
      <c r="AW7" s="161" t="s">
        <v>39</v>
      </c>
      <c r="AX7" s="169" t="s">
        <v>40</v>
      </c>
      <c r="AY7" s="10"/>
    </row>
    <row r="8" spans="1:55" ht="107.25" customHeight="1" x14ac:dyDescent="0.3">
      <c r="A8" s="148"/>
      <c r="B8" s="153" t="s">
        <v>41</v>
      </c>
      <c r="C8" s="153"/>
      <c r="D8" s="153"/>
      <c r="E8" s="154" t="s">
        <v>42</v>
      </c>
      <c r="F8" s="154"/>
      <c r="G8" s="154"/>
      <c r="H8" s="155" t="s">
        <v>43</v>
      </c>
      <c r="I8" s="156"/>
      <c r="J8" s="157"/>
      <c r="K8" s="158" t="s">
        <v>44</v>
      </c>
      <c r="L8" s="158"/>
      <c r="M8" s="158"/>
      <c r="N8" s="159" t="s">
        <v>45</v>
      </c>
      <c r="O8" s="159"/>
      <c r="P8" s="159"/>
      <c r="Q8" s="150" t="s">
        <v>46</v>
      </c>
      <c r="R8" s="160" t="s">
        <v>47</v>
      </c>
      <c r="S8" s="161" t="s">
        <v>41</v>
      </c>
      <c r="T8" s="162" t="s">
        <v>46</v>
      </c>
      <c r="U8" s="162" t="s">
        <v>47</v>
      </c>
      <c r="V8" s="152"/>
      <c r="W8" s="153" t="s">
        <v>48</v>
      </c>
      <c r="X8" s="153"/>
      <c r="Y8" s="172" t="s">
        <v>49</v>
      </c>
      <c r="Z8" s="172"/>
      <c r="AA8" s="172" t="s">
        <v>50</v>
      </c>
      <c r="AB8" s="172"/>
      <c r="AC8" s="172" t="s">
        <v>51</v>
      </c>
      <c r="AD8" s="172"/>
      <c r="AE8" s="173" t="s">
        <v>48</v>
      </c>
      <c r="AF8" s="173"/>
      <c r="AG8" s="174" t="s">
        <v>49</v>
      </c>
      <c r="AH8" s="174"/>
      <c r="AI8" s="174" t="s">
        <v>50</v>
      </c>
      <c r="AJ8" s="174"/>
      <c r="AK8" s="174" t="s">
        <v>52</v>
      </c>
      <c r="AL8" s="174"/>
      <c r="AM8" s="176"/>
      <c r="AN8" s="168"/>
      <c r="AO8" s="168"/>
      <c r="AP8" s="168"/>
      <c r="AQ8" s="168"/>
      <c r="AR8" s="168"/>
      <c r="AS8" s="168"/>
      <c r="AT8" s="168"/>
      <c r="AU8" s="163"/>
      <c r="AV8" s="168"/>
      <c r="AW8" s="161"/>
      <c r="AX8" s="170"/>
      <c r="AY8" s="11"/>
      <c r="BA8" s="96">
        <v>4934</v>
      </c>
    </row>
    <row r="9" spans="1:55" ht="128.25" customHeight="1" x14ac:dyDescent="0.25">
      <c r="A9" s="148"/>
      <c r="B9" s="12" t="s">
        <v>41</v>
      </c>
      <c r="C9" s="13" t="s">
        <v>53</v>
      </c>
      <c r="D9" s="13" t="s">
        <v>54</v>
      </c>
      <c r="E9" s="14" t="s">
        <v>41</v>
      </c>
      <c r="F9" s="15" t="s">
        <v>53</v>
      </c>
      <c r="G9" s="15" t="s">
        <v>54</v>
      </c>
      <c r="H9" s="16" t="s">
        <v>41</v>
      </c>
      <c r="I9" s="16" t="s">
        <v>53</v>
      </c>
      <c r="J9" s="16" t="s">
        <v>54</v>
      </c>
      <c r="K9" s="17" t="s">
        <v>41</v>
      </c>
      <c r="L9" s="18" t="s">
        <v>53</v>
      </c>
      <c r="M9" s="18" t="s">
        <v>54</v>
      </c>
      <c r="N9" s="19" t="s">
        <v>41</v>
      </c>
      <c r="O9" s="20" t="s">
        <v>53</v>
      </c>
      <c r="P9" s="20" t="s">
        <v>54</v>
      </c>
      <c r="Q9" s="150"/>
      <c r="R9" s="150"/>
      <c r="S9" s="161"/>
      <c r="T9" s="162"/>
      <c r="U9" s="162"/>
      <c r="V9" s="152"/>
      <c r="W9" s="21" t="s">
        <v>46</v>
      </c>
      <c r="X9" s="21" t="s">
        <v>47</v>
      </c>
      <c r="Y9" s="22" t="s">
        <v>46</v>
      </c>
      <c r="Z9" s="22" t="s">
        <v>47</v>
      </c>
      <c r="AA9" s="22" t="s">
        <v>46</v>
      </c>
      <c r="AB9" s="22" t="s">
        <v>47</v>
      </c>
      <c r="AC9" s="22" t="s">
        <v>46</v>
      </c>
      <c r="AD9" s="22" t="s">
        <v>47</v>
      </c>
      <c r="AE9" s="23" t="s">
        <v>46</v>
      </c>
      <c r="AF9" s="23" t="s">
        <v>47</v>
      </c>
      <c r="AG9" s="24" t="s">
        <v>46</v>
      </c>
      <c r="AH9" s="24" t="s">
        <v>47</v>
      </c>
      <c r="AI9" s="24" t="s">
        <v>46</v>
      </c>
      <c r="AJ9" s="24" t="s">
        <v>47</v>
      </c>
      <c r="AK9" s="24" t="s">
        <v>46</v>
      </c>
      <c r="AL9" s="24" t="s">
        <v>47</v>
      </c>
      <c r="AM9" s="177"/>
      <c r="AN9" s="168"/>
      <c r="AO9" s="168"/>
      <c r="AP9" s="168"/>
      <c r="AQ9" s="168"/>
      <c r="AR9" s="168"/>
      <c r="AS9" s="168"/>
      <c r="AT9" s="168"/>
      <c r="AU9" s="163"/>
      <c r="AV9" s="168"/>
      <c r="AW9" s="161"/>
      <c r="AX9" s="171"/>
      <c r="AY9" s="25"/>
      <c r="AZ9" s="97" t="s">
        <v>69</v>
      </c>
      <c r="BA9" s="98" t="s">
        <v>70</v>
      </c>
    </row>
    <row r="10" spans="1:55" s="43" customFormat="1" ht="27.75" customHeight="1" x14ac:dyDescent="0.2">
      <c r="A10" s="26">
        <v>1</v>
      </c>
      <c r="B10" s="27">
        <v>2</v>
      </c>
      <c r="C10" s="28">
        <v>3</v>
      </c>
      <c r="D10" s="28">
        <v>4</v>
      </c>
      <c r="E10" s="29">
        <v>5</v>
      </c>
      <c r="F10" s="30">
        <v>6</v>
      </c>
      <c r="G10" s="30">
        <v>7</v>
      </c>
      <c r="H10" s="31">
        <v>8</v>
      </c>
      <c r="I10" s="31">
        <v>9</v>
      </c>
      <c r="J10" s="31">
        <v>10</v>
      </c>
      <c r="K10" s="32">
        <v>11</v>
      </c>
      <c r="L10" s="33">
        <v>12</v>
      </c>
      <c r="M10" s="33">
        <v>13</v>
      </c>
      <c r="N10" s="34">
        <v>14</v>
      </c>
      <c r="O10" s="35">
        <v>15</v>
      </c>
      <c r="P10" s="35">
        <v>16</v>
      </c>
      <c r="Q10" s="36">
        <v>17</v>
      </c>
      <c r="R10" s="36">
        <v>18</v>
      </c>
      <c r="S10" s="37">
        <v>19</v>
      </c>
      <c r="T10" s="38">
        <v>20</v>
      </c>
      <c r="U10" s="38">
        <v>21</v>
      </c>
      <c r="V10" s="39">
        <v>22</v>
      </c>
      <c r="W10" s="40">
        <v>23</v>
      </c>
      <c r="X10" s="40">
        <v>24</v>
      </c>
      <c r="Y10" s="40">
        <v>25</v>
      </c>
      <c r="Z10" s="40">
        <v>26</v>
      </c>
      <c r="AA10" s="40">
        <v>27</v>
      </c>
      <c r="AB10" s="40">
        <v>28</v>
      </c>
      <c r="AC10" s="40">
        <v>29</v>
      </c>
      <c r="AD10" s="40">
        <v>30</v>
      </c>
      <c r="AE10" s="41">
        <v>31</v>
      </c>
      <c r="AF10" s="41">
        <v>32</v>
      </c>
      <c r="AG10" s="40">
        <v>33</v>
      </c>
      <c r="AH10" s="40">
        <v>34</v>
      </c>
      <c r="AI10" s="40">
        <v>35</v>
      </c>
      <c r="AJ10" s="40">
        <v>36</v>
      </c>
      <c r="AK10" s="40">
        <v>37</v>
      </c>
      <c r="AL10" s="40">
        <v>38</v>
      </c>
      <c r="AM10" s="42">
        <v>39</v>
      </c>
      <c r="AN10" s="42">
        <v>40</v>
      </c>
      <c r="AO10" s="26">
        <v>41</v>
      </c>
      <c r="AP10" s="26">
        <v>42</v>
      </c>
      <c r="AQ10" s="26">
        <v>43</v>
      </c>
      <c r="AR10" s="26">
        <v>44</v>
      </c>
      <c r="AS10" s="26">
        <v>45</v>
      </c>
      <c r="AT10" s="26">
        <v>46</v>
      </c>
      <c r="AU10" s="26">
        <v>47</v>
      </c>
      <c r="AV10" s="42">
        <v>48</v>
      </c>
      <c r="AW10" s="37">
        <v>49</v>
      </c>
      <c r="AX10" s="40">
        <v>56</v>
      </c>
      <c r="AY10" s="40"/>
      <c r="AZ10" s="99"/>
      <c r="BA10" s="100"/>
    </row>
    <row r="11" spans="1:55" s="67" customFormat="1" ht="19.5" customHeight="1" x14ac:dyDescent="0.3">
      <c r="A11" s="44" t="s">
        <v>55</v>
      </c>
      <c r="B11" s="45">
        <f t="shared" ref="B11:B20" si="0">C11+D11</f>
        <v>6548</v>
      </c>
      <c r="C11" s="45">
        <f>F11+L11+O11+I11</f>
        <v>1076</v>
      </c>
      <c r="D11" s="45">
        <f>G11+M11+P11+J11</f>
        <v>5472</v>
      </c>
      <c r="E11" s="46">
        <v>3871</v>
      </c>
      <c r="F11" s="47">
        <v>699</v>
      </c>
      <c r="G11" s="47">
        <v>3172</v>
      </c>
      <c r="H11" s="48">
        <v>2284</v>
      </c>
      <c r="I11" s="47">
        <v>377</v>
      </c>
      <c r="J11" s="47">
        <v>1907</v>
      </c>
      <c r="K11" s="49">
        <v>0</v>
      </c>
      <c r="L11" s="47">
        <v>0</v>
      </c>
      <c r="M11" s="47">
        <v>0</v>
      </c>
      <c r="N11" s="50">
        <v>393</v>
      </c>
      <c r="O11" s="47">
        <v>0</v>
      </c>
      <c r="P11" s="47">
        <v>393</v>
      </c>
      <c r="Q11" s="51">
        <v>15</v>
      </c>
      <c r="R11" s="51">
        <v>20</v>
      </c>
      <c r="S11" s="52">
        <f t="shared" ref="S11:S20" si="1">T11+U11</f>
        <v>346</v>
      </c>
      <c r="T11" s="53">
        <f>CEILING(C11/Q11,1)</f>
        <v>72</v>
      </c>
      <c r="U11" s="53">
        <f t="shared" ref="U11:U20" si="2">CEILING(D11/R11,1)</f>
        <v>274</v>
      </c>
      <c r="V11" s="54">
        <v>397</v>
      </c>
      <c r="W11" s="22">
        <f t="shared" ref="W11:X21" si="3">Y11+AA11+AC11</f>
        <v>4.0600000000000005</v>
      </c>
      <c r="X11" s="55">
        <f t="shared" si="3"/>
        <v>3.81</v>
      </c>
      <c r="Y11" s="56">
        <v>2.06</v>
      </c>
      <c r="Z11" s="56">
        <v>2.06</v>
      </c>
      <c r="AA11" s="56">
        <v>1.5</v>
      </c>
      <c r="AB11" s="56">
        <v>1.25</v>
      </c>
      <c r="AC11" s="56">
        <v>0.5</v>
      </c>
      <c r="AD11" s="56">
        <v>0.5</v>
      </c>
      <c r="AE11" s="57">
        <f t="shared" ref="AE11:AF20" si="4">AG11+AI11+AK11</f>
        <v>292.32</v>
      </c>
      <c r="AF11" s="57">
        <f t="shared" si="4"/>
        <v>1043.94</v>
      </c>
      <c r="AG11" s="58">
        <f t="shared" ref="AG11:AH20" si="5">ROUND(T11*Y11,2)</f>
        <v>148.32</v>
      </c>
      <c r="AH11" s="58">
        <f t="shared" si="5"/>
        <v>564.44000000000005</v>
      </c>
      <c r="AI11" s="59">
        <f t="shared" ref="AI11:AJ20" si="6">ROUND(T11*AA11,2)</f>
        <v>108</v>
      </c>
      <c r="AJ11" s="59">
        <f t="shared" si="6"/>
        <v>342.5</v>
      </c>
      <c r="AK11" s="59">
        <f t="shared" ref="AK11:AL20" si="7">ROUND(T11*AC11,2)</f>
        <v>36</v>
      </c>
      <c r="AL11" s="59">
        <f t="shared" si="7"/>
        <v>137</v>
      </c>
      <c r="AM11" s="60">
        <f t="shared" ref="AM11" si="8">AM21</f>
        <v>1.3</v>
      </c>
      <c r="AN11" s="61">
        <f t="shared" ref="AN11:AN20" si="9">$AN$21</f>
        <v>2861.2928299999999</v>
      </c>
      <c r="AO11" s="62">
        <f t="shared" ref="AO11:AT11" si="10">AO21</f>
        <v>0.41</v>
      </c>
      <c r="AP11" s="62">
        <f t="shared" si="10"/>
        <v>9.3149209699999993</v>
      </c>
      <c r="AQ11" s="62">
        <f t="shared" si="10"/>
        <v>233.34</v>
      </c>
      <c r="AR11" s="63">
        <f>AR21</f>
        <v>656.92219</v>
      </c>
      <c r="AS11" s="60">
        <f t="shared" si="10"/>
        <v>1.2</v>
      </c>
      <c r="AT11" s="60">
        <f t="shared" si="10"/>
        <v>1.3</v>
      </c>
      <c r="AU11" s="60">
        <v>2.9</v>
      </c>
      <c r="AV11" s="64">
        <f>AV21</f>
        <v>4934</v>
      </c>
      <c r="AW11" s="65">
        <v>486554.76500000001</v>
      </c>
      <c r="AX11" s="66">
        <f t="shared" ref="AX11:AX20" si="11">ROUND(F11*AS11+G11+L11*AS11*AT11+M11*AT11+O11*AS11*AU11+P11*AU11+I11*AS11*AM11+J11*AM11,2)</f>
        <v>8217.7199999999993</v>
      </c>
      <c r="AY11" s="66">
        <f t="shared" ref="AY11:AY24" si="12">AX11*AV11*12-AW11*1000</f>
        <v>0.75999999046325684</v>
      </c>
      <c r="AZ11" s="93">
        <v>1227</v>
      </c>
      <c r="BA11" s="102">
        <f>AZ11*AV11*12/1000</f>
        <v>72648.216</v>
      </c>
      <c r="BB11" s="102">
        <f>AW11+BA11</f>
        <v>559202.98100000003</v>
      </c>
      <c r="BC11" s="101"/>
    </row>
    <row r="12" spans="1:55" s="67" customFormat="1" ht="19.5" customHeight="1" x14ac:dyDescent="0.3">
      <c r="A12" s="44" t="s">
        <v>56</v>
      </c>
      <c r="B12" s="45">
        <f t="shared" si="0"/>
        <v>10572</v>
      </c>
      <c r="C12" s="45">
        <f>F12+L12+O12+I12</f>
        <v>1010</v>
      </c>
      <c r="D12" s="45">
        <f>G12+M12+P12+J12</f>
        <v>9562</v>
      </c>
      <c r="E12" s="46">
        <v>9550</v>
      </c>
      <c r="F12" s="47">
        <v>959</v>
      </c>
      <c r="G12" s="47">
        <v>8591</v>
      </c>
      <c r="H12" s="48">
        <v>662</v>
      </c>
      <c r="I12" s="47">
        <v>43</v>
      </c>
      <c r="J12" s="47">
        <v>619</v>
      </c>
      <c r="K12" s="49">
        <v>0</v>
      </c>
      <c r="L12" s="47">
        <v>0</v>
      </c>
      <c r="M12" s="47">
        <v>0</v>
      </c>
      <c r="N12" s="50">
        <v>360</v>
      </c>
      <c r="O12" s="47">
        <v>8</v>
      </c>
      <c r="P12" s="47">
        <v>352</v>
      </c>
      <c r="Q12" s="51">
        <v>15</v>
      </c>
      <c r="R12" s="51">
        <v>20</v>
      </c>
      <c r="S12" s="52">
        <f t="shared" si="1"/>
        <v>547</v>
      </c>
      <c r="T12" s="53">
        <f t="shared" ref="T12:T20" si="13">CEILING(C12/Q12,1)</f>
        <v>68</v>
      </c>
      <c r="U12" s="53">
        <f t="shared" si="2"/>
        <v>479</v>
      </c>
      <c r="V12" s="54">
        <v>742</v>
      </c>
      <c r="W12" s="22">
        <f t="shared" si="3"/>
        <v>4.0600000000000005</v>
      </c>
      <c r="X12" s="55">
        <f t="shared" si="3"/>
        <v>3.81</v>
      </c>
      <c r="Y12" s="56">
        <v>2.06</v>
      </c>
      <c r="Z12" s="56">
        <v>2.06</v>
      </c>
      <c r="AA12" s="56">
        <v>1.5</v>
      </c>
      <c r="AB12" s="56">
        <v>1.25</v>
      </c>
      <c r="AC12" s="56">
        <v>0.5</v>
      </c>
      <c r="AD12" s="56">
        <v>0.5</v>
      </c>
      <c r="AE12" s="57">
        <f t="shared" si="4"/>
        <v>276.08000000000004</v>
      </c>
      <c r="AF12" s="57">
        <f t="shared" si="4"/>
        <v>1824.99</v>
      </c>
      <c r="AG12" s="58">
        <f t="shared" si="5"/>
        <v>140.08000000000001</v>
      </c>
      <c r="AH12" s="58">
        <f t="shared" si="5"/>
        <v>986.74</v>
      </c>
      <c r="AI12" s="59">
        <f t="shared" si="6"/>
        <v>102</v>
      </c>
      <c r="AJ12" s="59">
        <f t="shared" si="6"/>
        <v>598.75</v>
      </c>
      <c r="AK12" s="59">
        <f t="shared" si="7"/>
        <v>34</v>
      </c>
      <c r="AL12" s="59">
        <f t="shared" si="7"/>
        <v>239.5</v>
      </c>
      <c r="AM12" s="60">
        <f t="shared" ref="AM12" si="14">AM21</f>
        <v>1.3</v>
      </c>
      <c r="AN12" s="61">
        <f t="shared" si="9"/>
        <v>2861.2928299999999</v>
      </c>
      <c r="AO12" s="62">
        <f t="shared" ref="AO12:AV12" si="15">AO21</f>
        <v>0.41</v>
      </c>
      <c r="AP12" s="62">
        <f t="shared" si="15"/>
        <v>9.3149209699999993</v>
      </c>
      <c r="AQ12" s="62">
        <f>AQ21</f>
        <v>233.34</v>
      </c>
      <c r="AR12" s="63">
        <f>AR21</f>
        <v>656.92219</v>
      </c>
      <c r="AS12" s="60">
        <f t="shared" si="15"/>
        <v>1.2</v>
      </c>
      <c r="AT12" s="60">
        <f t="shared" si="15"/>
        <v>1.3</v>
      </c>
      <c r="AU12" s="60">
        <v>2.9</v>
      </c>
      <c r="AV12" s="64">
        <f t="shared" si="15"/>
        <v>4934</v>
      </c>
      <c r="AW12" s="65">
        <v>690496.72199999983</v>
      </c>
      <c r="AX12" s="66">
        <f t="shared" si="11"/>
        <v>11662.22</v>
      </c>
      <c r="AY12" s="66">
        <f t="shared" si="12"/>
        <v>-0.23999989032745361</v>
      </c>
      <c r="AZ12" s="93">
        <v>1038</v>
      </c>
      <c r="BA12" s="102">
        <f t="shared" ref="BA12:BA20" si="16">AZ12*AV12*12/1000</f>
        <v>61457.904000000002</v>
      </c>
      <c r="BB12" s="102">
        <f t="shared" ref="BB12:BB20" si="17">AW12+BA12</f>
        <v>751954.62599999981</v>
      </c>
      <c r="BC12" s="101"/>
    </row>
    <row r="13" spans="1:55" s="67" customFormat="1" ht="19.5" customHeight="1" x14ac:dyDescent="0.3">
      <c r="A13" s="44" t="s">
        <v>57</v>
      </c>
      <c r="B13" s="45">
        <f t="shared" si="0"/>
        <v>10291</v>
      </c>
      <c r="C13" s="45">
        <f t="shared" ref="C13:D20" si="18">F13+L13+O13+I13</f>
        <v>1703</v>
      </c>
      <c r="D13" s="45">
        <f t="shared" si="18"/>
        <v>8588</v>
      </c>
      <c r="E13" s="46">
        <v>8231</v>
      </c>
      <c r="F13" s="47">
        <v>1482</v>
      </c>
      <c r="G13" s="47">
        <v>6749</v>
      </c>
      <c r="H13" s="48">
        <v>1140</v>
      </c>
      <c r="I13" s="47">
        <v>200</v>
      </c>
      <c r="J13" s="47">
        <v>940</v>
      </c>
      <c r="K13" s="49">
        <v>0</v>
      </c>
      <c r="L13" s="47">
        <v>0</v>
      </c>
      <c r="M13" s="47">
        <v>0</v>
      </c>
      <c r="N13" s="50">
        <v>920</v>
      </c>
      <c r="O13" s="47">
        <v>21</v>
      </c>
      <c r="P13" s="47">
        <v>899</v>
      </c>
      <c r="Q13" s="51">
        <v>15</v>
      </c>
      <c r="R13" s="51">
        <v>20</v>
      </c>
      <c r="S13" s="52">
        <f t="shared" si="1"/>
        <v>544</v>
      </c>
      <c r="T13" s="53">
        <f t="shared" si="13"/>
        <v>114</v>
      </c>
      <c r="U13" s="53">
        <f t="shared" si="2"/>
        <v>430</v>
      </c>
      <c r="V13" s="54">
        <v>721</v>
      </c>
      <c r="W13" s="22">
        <f t="shared" si="3"/>
        <v>4.0600000000000005</v>
      </c>
      <c r="X13" s="55">
        <f t="shared" si="3"/>
        <v>3.81</v>
      </c>
      <c r="Y13" s="56">
        <v>2.06</v>
      </c>
      <c r="Z13" s="56">
        <v>2.06</v>
      </c>
      <c r="AA13" s="56">
        <v>1.5</v>
      </c>
      <c r="AB13" s="56">
        <v>1.25</v>
      </c>
      <c r="AC13" s="56">
        <v>0.5</v>
      </c>
      <c r="AD13" s="56">
        <v>0.5</v>
      </c>
      <c r="AE13" s="57">
        <f t="shared" si="4"/>
        <v>462.84000000000003</v>
      </c>
      <c r="AF13" s="57">
        <f t="shared" si="4"/>
        <v>1638.3</v>
      </c>
      <c r="AG13" s="58">
        <f t="shared" si="5"/>
        <v>234.84</v>
      </c>
      <c r="AH13" s="58">
        <f t="shared" si="5"/>
        <v>885.8</v>
      </c>
      <c r="AI13" s="59">
        <f t="shared" si="6"/>
        <v>171</v>
      </c>
      <c r="AJ13" s="59">
        <f t="shared" si="6"/>
        <v>537.5</v>
      </c>
      <c r="AK13" s="59">
        <f t="shared" si="7"/>
        <v>57</v>
      </c>
      <c r="AL13" s="59">
        <f t="shared" si="7"/>
        <v>215</v>
      </c>
      <c r="AM13" s="60">
        <f t="shared" ref="AM13" si="19">AM21</f>
        <v>1.3</v>
      </c>
      <c r="AN13" s="61">
        <f t="shared" si="9"/>
        <v>2861.2928299999999</v>
      </c>
      <c r="AO13" s="62">
        <f t="shared" ref="AO13:AV13" si="20">AO21</f>
        <v>0.41</v>
      </c>
      <c r="AP13" s="62">
        <f t="shared" si="20"/>
        <v>9.3149209699999993</v>
      </c>
      <c r="AQ13" s="62">
        <f t="shared" si="20"/>
        <v>233.34</v>
      </c>
      <c r="AR13" s="63">
        <f t="shared" si="20"/>
        <v>656.92219</v>
      </c>
      <c r="AS13" s="60">
        <f t="shared" si="20"/>
        <v>1.2</v>
      </c>
      <c r="AT13" s="60">
        <f t="shared" si="20"/>
        <v>1.3</v>
      </c>
      <c r="AU13" s="60">
        <v>2.9</v>
      </c>
      <c r="AV13" s="64">
        <f t="shared" si="20"/>
        <v>4934</v>
      </c>
      <c r="AW13" s="65">
        <v>754403.46899999992</v>
      </c>
      <c r="AX13" s="66">
        <f t="shared" si="11"/>
        <v>12741.58</v>
      </c>
      <c r="AY13" s="66">
        <f t="shared" si="12"/>
        <v>-0.3599998950958252</v>
      </c>
      <c r="AZ13" s="93">
        <v>175</v>
      </c>
      <c r="BA13" s="102">
        <f t="shared" si="16"/>
        <v>10361.4</v>
      </c>
      <c r="BB13" s="102">
        <f t="shared" si="17"/>
        <v>764764.86899999995</v>
      </c>
      <c r="BC13" s="101"/>
    </row>
    <row r="14" spans="1:55" s="67" customFormat="1" ht="19.5" customHeight="1" x14ac:dyDescent="0.3">
      <c r="A14" s="44" t="s">
        <v>58</v>
      </c>
      <c r="B14" s="45">
        <f t="shared" si="0"/>
        <v>9565</v>
      </c>
      <c r="C14" s="45">
        <f t="shared" si="18"/>
        <v>1778</v>
      </c>
      <c r="D14" s="45">
        <f t="shared" si="18"/>
        <v>7787</v>
      </c>
      <c r="E14" s="46">
        <f>F14+G14</f>
        <v>6502</v>
      </c>
      <c r="F14" s="47">
        <f>1365-F24</f>
        <v>1350</v>
      </c>
      <c r="G14" s="47">
        <f>5302-G24</f>
        <v>5152</v>
      </c>
      <c r="H14" s="48">
        <v>2028</v>
      </c>
      <c r="I14" s="47">
        <v>377</v>
      </c>
      <c r="J14" s="47">
        <v>1651</v>
      </c>
      <c r="K14" s="49">
        <v>257</v>
      </c>
      <c r="L14" s="47">
        <v>31</v>
      </c>
      <c r="M14" s="47">
        <v>226</v>
      </c>
      <c r="N14" s="50">
        <v>778</v>
      </c>
      <c r="O14" s="47">
        <v>20</v>
      </c>
      <c r="P14" s="47">
        <v>758</v>
      </c>
      <c r="Q14" s="51">
        <v>15</v>
      </c>
      <c r="R14" s="51">
        <v>20</v>
      </c>
      <c r="S14" s="52">
        <f t="shared" si="1"/>
        <v>509</v>
      </c>
      <c r="T14" s="53">
        <f t="shared" si="13"/>
        <v>119</v>
      </c>
      <c r="U14" s="53">
        <f t="shared" si="2"/>
        <v>390</v>
      </c>
      <c r="V14" s="54">
        <v>682</v>
      </c>
      <c r="W14" s="22">
        <f t="shared" si="3"/>
        <v>4.0600000000000005</v>
      </c>
      <c r="X14" s="55">
        <f t="shared" si="3"/>
        <v>3.81</v>
      </c>
      <c r="Y14" s="56">
        <v>2.06</v>
      </c>
      <c r="Z14" s="56">
        <v>2.06</v>
      </c>
      <c r="AA14" s="56">
        <v>1.5</v>
      </c>
      <c r="AB14" s="56">
        <v>1.25</v>
      </c>
      <c r="AC14" s="56">
        <v>0.5</v>
      </c>
      <c r="AD14" s="56">
        <v>0.5</v>
      </c>
      <c r="AE14" s="57">
        <f t="shared" si="4"/>
        <v>483.14</v>
      </c>
      <c r="AF14" s="57">
        <f t="shared" si="4"/>
        <v>1485.9</v>
      </c>
      <c r="AG14" s="58">
        <f t="shared" si="5"/>
        <v>245.14</v>
      </c>
      <c r="AH14" s="58">
        <f t="shared" si="5"/>
        <v>803.4</v>
      </c>
      <c r="AI14" s="59">
        <f t="shared" si="6"/>
        <v>178.5</v>
      </c>
      <c r="AJ14" s="59">
        <f t="shared" si="6"/>
        <v>487.5</v>
      </c>
      <c r="AK14" s="59">
        <f t="shared" si="7"/>
        <v>59.5</v>
      </c>
      <c r="AL14" s="59">
        <f t="shared" si="7"/>
        <v>195</v>
      </c>
      <c r="AM14" s="60">
        <f t="shared" ref="AM14" si="21">AM21</f>
        <v>1.3</v>
      </c>
      <c r="AN14" s="61">
        <f t="shared" si="9"/>
        <v>2861.2928299999999</v>
      </c>
      <c r="AO14" s="62">
        <f t="shared" ref="AO14:AV14" si="22">AO21</f>
        <v>0.41</v>
      </c>
      <c r="AP14" s="62">
        <f t="shared" si="22"/>
        <v>9.3149209699999993</v>
      </c>
      <c r="AQ14" s="62">
        <f t="shared" si="22"/>
        <v>233.34</v>
      </c>
      <c r="AR14" s="63">
        <f t="shared" si="22"/>
        <v>656.92219</v>
      </c>
      <c r="AS14" s="60">
        <f t="shared" si="22"/>
        <v>1.2</v>
      </c>
      <c r="AT14" s="60">
        <f t="shared" si="22"/>
        <v>1.3</v>
      </c>
      <c r="AU14" s="60">
        <v>2.9</v>
      </c>
      <c r="AV14" s="64">
        <f t="shared" si="22"/>
        <v>4934</v>
      </c>
      <c r="AW14" s="65">
        <v>717386.62699999986</v>
      </c>
      <c r="AX14" s="66">
        <f t="shared" si="11"/>
        <v>12116.38</v>
      </c>
      <c r="AY14" s="66">
        <f t="shared" si="12"/>
        <v>4.0000081062316895E-2</v>
      </c>
      <c r="AZ14" s="93">
        <v>554</v>
      </c>
      <c r="BA14" s="102">
        <f t="shared" si="16"/>
        <v>32801.232000000004</v>
      </c>
      <c r="BB14" s="102">
        <f t="shared" si="17"/>
        <v>750187.85899999982</v>
      </c>
      <c r="BC14" s="101"/>
    </row>
    <row r="15" spans="1:55" s="67" customFormat="1" ht="19.5" customHeight="1" x14ac:dyDescent="0.3">
      <c r="A15" s="44" t="s">
        <v>59</v>
      </c>
      <c r="B15" s="45">
        <f t="shared" si="0"/>
        <v>7393</v>
      </c>
      <c r="C15" s="45">
        <f t="shared" si="18"/>
        <v>1304</v>
      </c>
      <c r="D15" s="45">
        <f t="shared" si="18"/>
        <v>6089</v>
      </c>
      <c r="E15" s="46">
        <v>5068</v>
      </c>
      <c r="F15" s="47">
        <v>983</v>
      </c>
      <c r="G15" s="47">
        <v>4085</v>
      </c>
      <c r="H15" s="48">
        <v>1610</v>
      </c>
      <c r="I15" s="47">
        <v>266</v>
      </c>
      <c r="J15" s="47">
        <v>1344</v>
      </c>
      <c r="K15" s="49">
        <v>201</v>
      </c>
      <c r="L15" s="47">
        <v>36</v>
      </c>
      <c r="M15" s="47">
        <v>165</v>
      </c>
      <c r="N15" s="50">
        <v>514</v>
      </c>
      <c r="O15" s="47">
        <v>19</v>
      </c>
      <c r="P15" s="47">
        <v>495</v>
      </c>
      <c r="Q15" s="51">
        <v>15</v>
      </c>
      <c r="R15" s="51">
        <v>20</v>
      </c>
      <c r="S15" s="52">
        <f t="shared" si="1"/>
        <v>392</v>
      </c>
      <c r="T15" s="53">
        <f t="shared" si="13"/>
        <v>87</v>
      </c>
      <c r="U15" s="53">
        <f t="shared" si="2"/>
        <v>305</v>
      </c>
      <c r="V15" s="54">
        <v>543</v>
      </c>
      <c r="W15" s="22">
        <f t="shared" si="3"/>
        <v>4.0600000000000005</v>
      </c>
      <c r="X15" s="55">
        <f t="shared" si="3"/>
        <v>3.81</v>
      </c>
      <c r="Y15" s="56">
        <v>2.06</v>
      </c>
      <c r="Z15" s="56">
        <v>2.06</v>
      </c>
      <c r="AA15" s="56">
        <v>1.5</v>
      </c>
      <c r="AB15" s="56">
        <v>1.25</v>
      </c>
      <c r="AC15" s="56">
        <v>0.5</v>
      </c>
      <c r="AD15" s="56">
        <v>0.5</v>
      </c>
      <c r="AE15" s="57">
        <f t="shared" si="4"/>
        <v>353.22</v>
      </c>
      <c r="AF15" s="57">
        <f t="shared" si="4"/>
        <v>1162.05</v>
      </c>
      <c r="AG15" s="58">
        <f t="shared" si="5"/>
        <v>179.22</v>
      </c>
      <c r="AH15" s="58">
        <f t="shared" si="5"/>
        <v>628.29999999999995</v>
      </c>
      <c r="AI15" s="59">
        <f t="shared" si="6"/>
        <v>130.5</v>
      </c>
      <c r="AJ15" s="59">
        <f t="shared" si="6"/>
        <v>381.25</v>
      </c>
      <c r="AK15" s="59">
        <f t="shared" si="7"/>
        <v>43.5</v>
      </c>
      <c r="AL15" s="59">
        <f t="shared" si="7"/>
        <v>152.5</v>
      </c>
      <c r="AM15" s="60">
        <f t="shared" ref="AM15" si="23">AM21</f>
        <v>1.3</v>
      </c>
      <c r="AN15" s="61">
        <f t="shared" si="9"/>
        <v>2861.2928299999999</v>
      </c>
      <c r="AO15" s="62">
        <f t="shared" ref="AO15:AV15" si="24">AO21</f>
        <v>0.41</v>
      </c>
      <c r="AP15" s="62">
        <f t="shared" si="24"/>
        <v>9.3149209699999993</v>
      </c>
      <c r="AQ15" s="62">
        <f t="shared" si="24"/>
        <v>233.34</v>
      </c>
      <c r="AR15" s="63">
        <f t="shared" si="24"/>
        <v>656.92219</v>
      </c>
      <c r="AS15" s="60">
        <f t="shared" si="24"/>
        <v>1.2</v>
      </c>
      <c r="AT15" s="60">
        <f t="shared" si="24"/>
        <v>1.3</v>
      </c>
      <c r="AU15" s="60">
        <v>2.9</v>
      </c>
      <c r="AV15" s="64">
        <f t="shared" si="24"/>
        <v>4934</v>
      </c>
      <c r="AW15" s="65">
        <v>544656.76100000006</v>
      </c>
      <c r="AX15" s="66">
        <f t="shared" si="11"/>
        <v>9199.0400000000009</v>
      </c>
      <c r="AY15" s="66">
        <f t="shared" si="12"/>
        <v>-0.6799999475479126</v>
      </c>
      <c r="AZ15" s="93">
        <v>493</v>
      </c>
      <c r="BA15" s="102">
        <f t="shared" si="16"/>
        <v>29189.544000000002</v>
      </c>
      <c r="BB15" s="102">
        <f t="shared" si="17"/>
        <v>573846.30500000005</v>
      </c>
      <c r="BC15" s="101"/>
    </row>
    <row r="16" spans="1:55" s="67" customFormat="1" ht="19.5" customHeight="1" x14ac:dyDescent="0.3">
      <c r="A16" s="44" t="s">
        <v>60</v>
      </c>
      <c r="B16" s="45">
        <f t="shared" si="0"/>
        <v>1925</v>
      </c>
      <c r="C16" s="45">
        <f t="shared" si="18"/>
        <v>225</v>
      </c>
      <c r="D16" s="45">
        <f t="shared" si="18"/>
        <v>1700</v>
      </c>
      <c r="E16" s="46">
        <v>261</v>
      </c>
      <c r="F16" s="47">
        <v>57</v>
      </c>
      <c r="G16" s="47">
        <v>362</v>
      </c>
      <c r="H16" s="48">
        <v>1281</v>
      </c>
      <c r="I16" s="47">
        <v>156</v>
      </c>
      <c r="J16" s="47">
        <v>1125</v>
      </c>
      <c r="K16" s="49">
        <v>120</v>
      </c>
      <c r="L16" s="47">
        <v>12</v>
      </c>
      <c r="M16" s="47">
        <v>108</v>
      </c>
      <c r="N16" s="50">
        <v>105</v>
      </c>
      <c r="O16" s="47">
        <v>0</v>
      </c>
      <c r="P16" s="47">
        <v>105</v>
      </c>
      <c r="Q16" s="51">
        <v>15</v>
      </c>
      <c r="R16" s="51">
        <v>20</v>
      </c>
      <c r="S16" s="52">
        <f t="shared" si="1"/>
        <v>100</v>
      </c>
      <c r="T16" s="53">
        <f t="shared" si="13"/>
        <v>15</v>
      </c>
      <c r="U16" s="53">
        <f t="shared" si="2"/>
        <v>85</v>
      </c>
      <c r="V16" s="54">
        <v>127</v>
      </c>
      <c r="W16" s="22">
        <f t="shared" si="3"/>
        <v>4.0600000000000005</v>
      </c>
      <c r="X16" s="55">
        <f t="shared" si="3"/>
        <v>3.81</v>
      </c>
      <c r="Y16" s="56">
        <v>2.06</v>
      </c>
      <c r="Z16" s="56">
        <v>2.06</v>
      </c>
      <c r="AA16" s="56">
        <v>1.5</v>
      </c>
      <c r="AB16" s="56">
        <v>1.25</v>
      </c>
      <c r="AC16" s="56">
        <v>0.5</v>
      </c>
      <c r="AD16" s="56">
        <v>0.5</v>
      </c>
      <c r="AE16" s="57">
        <f t="shared" si="4"/>
        <v>60.9</v>
      </c>
      <c r="AF16" s="57">
        <f t="shared" si="4"/>
        <v>323.85000000000002</v>
      </c>
      <c r="AG16" s="58">
        <f t="shared" si="5"/>
        <v>30.9</v>
      </c>
      <c r="AH16" s="58">
        <f t="shared" si="5"/>
        <v>175.1</v>
      </c>
      <c r="AI16" s="59">
        <f t="shared" si="6"/>
        <v>22.5</v>
      </c>
      <c r="AJ16" s="59">
        <f t="shared" si="6"/>
        <v>106.25</v>
      </c>
      <c r="AK16" s="59">
        <f t="shared" si="7"/>
        <v>7.5</v>
      </c>
      <c r="AL16" s="59">
        <f t="shared" si="7"/>
        <v>42.5</v>
      </c>
      <c r="AM16" s="60">
        <f t="shared" ref="AM16" si="25">AM21</f>
        <v>1.3</v>
      </c>
      <c r="AN16" s="61">
        <f t="shared" si="9"/>
        <v>2861.2928299999999</v>
      </c>
      <c r="AO16" s="62">
        <f t="shared" ref="AO16:AV16" si="26">AO21</f>
        <v>0.41</v>
      </c>
      <c r="AP16" s="62">
        <f t="shared" si="26"/>
        <v>9.3149209699999993</v>
      </c>
      <c r="AQ16" s="62">
        <f t="shared" si="26"/>
        <v>233.34</v>
      </c>
      <c r="AR16" s="63">
        <f t="shared" si="26"/>
        <v>656.92219</v>
      </c>
      <c r="AS16" s="60">
        <f t="shared" si="26"/>
        <v>1.2</v>
      </c>
      <c r="AT16" s="60">
        <f t="shared" si="26"/>
        <v>1.3</v>
      </c>
      <c r="AU16" s="60">
        <v>2.9</v>
      </c>
      <c r="AV16" s="64">
        <f t="shared" si="26"/>
        <v>4934</v>
      </c>
      <c r="AW16" s="65">
        <v>153933.69500000001</v>
      </c>
      <c r="AX16" s="66">
        <f t="shared" si="11"/>
        <v>2599.88</v>
      </c>
      <c r="AY16" s="66">
        <f t="shared" si="12"/>
        <v>3.9999991655349731E-2</v>
      </c>
      <c r="AZ16" s="93">
        <v>520</v>
      </c>
      <c r="BA16" s="102">
        <f t="shared" si="16"/>
        <v>30788.16</v>
      </c>
      <c r="BB16" s="102">
        <f t="shared" si="17"/>
        <v>184721.85500000001</v>
      </c>
      <c r="BC16" s="101"/>
    </row>
    <row r="17" spans="1:1015" s="67" customFormat="1" ht="19.5" customHeight="1" x14ac:dyDescent="0.3">
      <c r="A17" s="44" t="s">
        <v>61</v>
      </c>
      <c r="B17" s="45">
        <f t="shared" si="0"/>
        <v>5981</v>
      </c>
      <c r="C17" s="45">
        <f t="shared" si="18"/>
        <v>1256</v>
      </c>
      <c r="D17" s="45">
        <f t="shared" si="18"/>
        <v>4725</v>
      </c>
      <c r="E17" s="46">
        <v>4194</v>
      </c>
      <c r="F17" s="47">
        <v>933</v>
      </c>
      <c r="G17" s="47">
        <v>3261</v>
      </c>
      <c r="H17" s="48">
        <v>641</v>
      </c>
      <c r="I17" s="47">
        <v>134</v>
      </c>
      <c r="J17" s="47">
        <v>507</v>
      </c>
      <c r="K17" s="49">
        <v>794</v>
      </c>
      <c r="L17" s="47">
        <v>170</v>
      </c>
      <c r="M17" s="47">
        <v>624</v>
      </c>
      <c r="N17" s="50">
        <v>352</v>
      </c>
      <c r="O17" s="47">
        <v>19</v>
      </c>
      <c r="P17" s="47">
        <v>333</v>
      </c>
      <c r="Q17" s="51">
        <v>15</v>
      </c>
      <c r="R17" s="51">
        <v>20</v>
      </c>
      <c r="S17" s="52">
        <f t="shared" si="1"/>
        <v>321</v>
      </c>
      <c r="T17" s="53">
        <f t="shared" si="13"/>
        <v>84</v>
      </c>
      <c r="U17" s="53">
        <f t="shared" si="2"/>
        <v>237</v>
      </c>
      <c r="V17" s="54">
        <v>363</v>
      </c>
      <c r="W17" s="22">
        <f t="shared" si="3"/>
        <v>4.0600000000000005</v>
      </c>
      <c r="X17" s="55">
        <f t="shared" si="3"/>
        <v>3.81</v>
      </c>
      <c r="Y17" s="56">
        <v>2.06</v>
      </c>
      <c r="Z17" s="56">
        <v>2.06</v>
      </c>
      <c r="AA17" s="56">
        <v>1.5</v>
      </c>
      <c r="AB17" s="56">
        <v>1.25</v>
      </c>
      <c r="AC17" s="56">
        <v>0.5</v>
      </c>
      <c r="AD17" s="56">
        <v>0.5</v>
      </c>
      <c r="AE17" s="57">
        <f t="shared" si="4"/>
        <v>341.03999999999996</v>
      </c>
      <c r="AF17" s="57">
        <f t="shared" si="4"/>
        <v>902.97</v>
      </c>
      <c r="AG17" s="58">
        <f t="shared" si="5"/>
        <v>173.04</v>
      </c>
      <c r="AH17" s="58">
        <f t="shared" si="5"/>
        <v>488.22</v>
      </c>
      <c r="AI17" s="59">
        <f t="shared" si="6"/>
        <v>126</v>
      </c>
      <c r="AJ17" s="59">
        <f t="shared" si="6"/>
        <v>296.25</v>
      </c>
      <c r="AK17" s="59">
        <f t="shared" si="7"/>
        <v>42</v>
      </c>
      <c r="AL17" s="59">
        <f t="shared" si="7"/>
        <v>118.5</v>
      </c>
      <c r="AM17" s="60">
        <f t="shared" ref="AM17" si="27">AM21</f>
        <v>1.3</v>
      </c>
      <c r="AN17" s="61">
        <f t="shared" si="9"/>
        <v>2861.2928299999999</v>
      </c>
      <c r="AO17" s="62">
        <f t="shared" ref="AO17:AV17" si="28">AO21</f>
        <v>0.41</v>
      </c>
      <c r="AP17" s="62">
        <f t="shared" si="28"/>
        <v>9.3149209699999993</v>
      </c>
      <c r="AQ17" s="62">
        <f t="shared" si="28"/>
        <v>233.34</v>
      </c>
      <c r="AR17" s="63">
        <f t="shared" si="28"/>
        <v>656.92219</v>
      </c>
      <c r="AS17" s="60">
        <f t="shared" si="28"/>
        <v>1.2</v>
      </c>
      <c r="AT17" s="60">
        <f t="shared" si="28"/>
        <v>1.3</v>
      </c>
      <c r="AU17" s="60">
        <v>2.9</v>
      </c>
      <c r="AV17" s="64">
        <f t="shared" si="28"/>
        <v>4934</v>
      </c>
      <c r="AW17" s="65">
        <v>435590.88799999998</v>
      </c>
      <c r="AX17" s="66">
        <f t="shared" si="11"/>
        <v>7356.96</v>
      </c>
      <c r="AY17" s="66">
        <f t="shared" si="12"/>
        <v>-0.31999999284744263</v>
      </c>
      <c r="AZ17" s="93">
        <v>454</v>
      </c>
      <c r="BA17" s="102">
        <f t="shared" si="16"/>
        <v>26880.432000000001</v>
      </c>
      <c r="BB17" s="102">
        <f t="shared" si="17"/>
        <v>462471.31999999995</v>
      </c>
      <c r="BC17" s="101"/>
    </row>
    <row r="18" spans="1:1015" s="67" customFormat="1" ht="19.5" customHeight="1" x14ac:dyDescent="0.3">
      <c r="A18" s="44" t="s">
        <v>62</v>
      </c>
      <c r="B18" s="45">
        <f t="shared" si="0"/>
        <v>10596</v>
      </c>
      <c r="C18" s="45">
        <f t="shared" si="18"/>
        <v>1944</v>
      </c>
      <c r="D18" s="45">
        <f t="shared" si="18"/>
        <v>8652</v>
      </c>
      <c r="E18" s="46">
        <v>9236</v>
      </c>
      <c r="F18" s="47">
        <v>1778</v>
      </c>
      <c r="G18" s="47">
        <v>7458</v>
      </c>
      <c r="H18" s="48">
        <v>834</v>
      </c>
      <c r="I18" s="47">
        <v>148</v>
      </c>
      <c r="J18" s="47">
        <v>686</v>
      </c>
      <c r="K18" s="49">
        <v>12</v>
      </c>
      <c r="L18" s="47">
        <v>0</v>
      </c>
      <c r="M18" s="47">
        <v>12</v>
      </c>
      <c r="N18" s="50">
        <v>514</v>
      </c>
      <c r="O18" s="47">
        <v>18</v>
      </c>
      <c r="P18" s="47">
        <v>496</v>
      </c>
      <c r="Q18" s="51">
        <v>15</v>
      </c>
      <c r="R18" s="51">
        <v>20</v>
      </c>
      <c r="S18" s="52">
        <f t="shared" si="1"/>
        <v>563</v>
      </c>
      <c r="T18" s="53">
        <f t="shared" si="13"/>
        <v>130</v>
      </c>
      <c r="U18" s="53">
        <f t="shared" si="2"/>
        <v>433</v>
      </c>
      <c r="V18" s="54">
        <v>619</v>
      </c>
      <c r="W18" s="22">
        <f t="shared" si="3"/>
        <v>4.0600000000000005</v>
      </c>
      <c r="X18" s="55">
        <f t="shared" si="3"/>
        <v>3.81</v>
      </c>
      <c r="Y18" s="56">
        <v>2.06</v>
      </c>
      <c r="Z18" s="56">
        <v>2.06</v>
      </c>
      <c r="AA18" s="56">
        <v>1.5</v>
      </c>
      <c r="AB18" s="56">
        <v>1.25</v>
      </c>
      <c r="AC18" s="56">
        <v>0.5</v>
      </c>
      <c r="AD18" s="56">
        <v>0.5</v>
      </c>
      <c r="AE18" s="57">
        <f t="shared" si="4"/>
        <v>527.79999999999995</v>
      </c>
      <c r="AF18" s="57">
        <f t="shared" si="4"/>
        <v>1649.73</v>
      </c>
      <c r="AG18" s="58">
        <f t="shared" si="5"/>
        <v>267.8</v>
      </c>
      <c r="AH18" s="58">
        <f t="shared" si="5"/>
        <v>891.98</v>
      </c>
      <c r="AI18" s="59">
        <f t="shared" si="6"/>
        <v>195</v>
      </c>
      <c r="AJ18" s="59">
        <f t="shared" si="6"/>
        <v>541.25</v>
      </c>
      <c r="AK18" s="59">
        <f t="shared" si="7"/>
        <v>65</v>
      </c>
      <c r="AL18" s="59">
        <f t="shared" si="7"/>
        <v>216.5</v>
      </c>
      <c r="AM18" s="60">
        <f t="shared" ref="AM18" si="29">AM21</f>
        <v>1.3</v>
      </c>
      <c r="AN18" s="61">
        <f t="shared" si="9"/>
        <v>2861.2928299999999</v>
      </c>
      <c r="AO18" s="62">
        <f t="shared" ref="AO18:AV18" si="30">AO21</f>
        <v>0.41</v>
      </c>
      <c r="AP18" s="62">
        <f t="shared" si="30"/>
        <v>9.3149209699999993</v>
      </c>
      <c r="AQ18" s="62">
        <f t="shared" si="30"/>
        <v>233.34</v>
      </c>
      <c r="AR18" s="63">
        <f t="shared" si="30"/>
        <v>656.92219</v>
      </c>
      <c r="AS18" s="60">
        <f t="shared" si="30"/>
        <v>1.2</v>
      </c>
      <c r="AT18" s="60">
        <f t="shared" si="30"/>
        <v>1.3</v>
      </c>
      <c r="AU18" s="60">
        <v>2.9</v>
      </c>
      <c r="AV18" s="64">
        <f t="shared" si="30"/>
        <v>4934</v>
      </c>
      <c r="AW18" s="65">
        <v>724168.31099999999</v>
      </c>
      <c r="AX18" s="66">
        <f t="shared" si="11"/>
        <v>12230.92</v>
      </c>
      <c r="AY18" s="66">
        <f t="shared" si="12"/>
        <v>0.36000001430511475</v>
      </c>
      <c r="AZ18" s="93">
        <v>453</v>
      </c>
      <c r="BA18" s="102">
        <f t="shared" si="16"/>
        <v>26821.223999999998</v>
      </c>
      <c r="BB18" s="102">
        <f t="shared" si="17"/>
        <v>750989.53500000003</v>
      </c>
      <c r="BC18" s="101"/>
    </row>
    <row r="19" spans="1:1015" s="67" customFormat="1" ht="19.5" customHeight="1" x14ac:dyDescent="0.3">
      <c r="A19" s="44" t="s">
        <v>63</v>
      </c>
      <c r="B19" s="45">
        <f t="shared" si="0"/>
        <v>7170</v>
      </c>
      <c r="C19" s="45">
        <f t="shared" si="18"/>
        <v>1087</v>
      </c>
      <c r="D19" s="45">
        <f t="shared" si="18"/>
        <v>6083</v>
      </c>
      <c r="E19" s="46">
        <v>3605</v>
      </c>
      <c r="F19" s="47">
        <v>609</v>
      </c>
      <c r="G19" s="47">
        <v>2996</v>
      </c>
      <c r="H19" s="48">
        <v>2397</v>
      </c>
      <c r="I19" s="47">
        <v>379</v>
      </c>
      <c r="J19" s="47">
        <v>2018</v>
      </c>
      <c r="K19" s="49">
        <v>531</v>
      </c>
      <c r="L19" s="47">
        <v>62</v>
      </c>
      <c r="M19" s="47">
        <v>469</v>
      </c>
      <c r="N19" s="50">
        <v>637</v>
      </c>
      <c r="O19" s="47">
        <v>37</v>
      </c>
      <c r="P19" s="47">
        <v>600</v>
      </c>
      <c r="Q19" s="51">
        <v>15</v>
      </c>
      <c r="R19" s="51">
        <v>20</v>
      </c>
      <c r="S19" s="52">
        <f t="shared" si="1"/>
        <v>378</v>
      </c>
      <c r="T19" s="53">
        <f t="shared" si="13"/>
        <v>73</v>
      </c>
      <c r="U19" s="53">
        <f t="shared" si="2"/>
        <v>305</v>
      </c>
      <c r="V19" s="54">
        <v>480</v>
      </c>
      <c r="W19" s="22">
        <f t="shared" si="3"/>
        <v>4.0600000000000005</v>
      </c>
      <c r="X19" s="55">
        <f t="shared" si="3"/>
        <v>3.81</v>
      </c>
      <c r="Y19" s="56">
        <v>2.06</v>
      </c>
      <c r="Z19" s="56">
        <v>2.06</v>
      </c>
      <c r="AA19" s="56">
        <v>1.5</v>
      </c>
      <c r="AB19" s="56">
        <v>1.25</v>
      </c>
      <c r="AC19" s="56">
        <v>0.5</v>
      </c>
      <c r="AD19" s="56">
        <v>0.5</v>
      </c>
      <c r="AE19" s="57">
        <f t="shared" si="4"/>
        <v>296.38</v>
      </c>
      <c r="AF19" s="57">
        <f t="shared" si="4"/>
        <v>1162.05</v>
      </c>
      <c r="AG19" s="58">
        <f t="shared" si="5"/>
        <v>150.38</v>
      </c>
      <c r="AH19" s="58">
        <f t="shared" si="5"/>
        <v>628.29999999999995</v>
      </c>
      <c r="AI19" s="59">
        <f t="shared" si="6"/>
        <v>109.5</v>
      </c>
      <c r="AJ19" s="59">
        <f t="shared" si="6"/>
        <v>381.25</v>
      </c>
      <c r="AK19" s="59">
        <f t="shared" si="7"/>
        <v>36.5</v>
      </c>
      <c r="AL19" s="59">
        <f t="shared" si="7"/>
        <v>152.5</v>
      </c>
      <c r="AM19" s="60">
        <f t="shared" ref="AM19" si="31">AM21</f>
        <v>1.3</v>
      </c>
      <c r="AN19" s="61">
        <f t="shared" si="9"/>
        <v>2861.2928299999999</v>
      </c>
      <c r="AO19" s="62">
        <f t="shared" ref="AO19:AV19" si="32">AO21</f>
        <v>0.41</v>
      </c>
      <c r="AP19" s="62">
        <f t="shared" si="32"/>
        <v>9.3149209699999993</v>
      </c>
      <c r="AQ19" s="62">
        <f t="shared" si="32"/>
        <v>233.34</v>
      </c>
      <c r="AR19" s="63">
        <f t="shared" si="32"/>
        <v>656.92219</v>
      </c>
      <c r="AS19" s="60">
        <f t="shared" si="32"/>
        <v>1.2</v>
      </c>
      <c r="AT19" s="60">
        <f t="shared" si="32"/>
        <v>1.3</v>
      </c>
      <c r="AU19" s="60">
        <v>2.9</v>
      </c>
      <c r="AV19" s="64">
        <f t="shared" si="32"/>
        <v>4934</v>
      </c>
      <c r="AW19" s="65">
        <v>563460.03700000001</v>
      </c>
      <c r="AX19" s="66">
        <f t="shared" si="11"/>
        <v>9516.6200000000008</v>
      </c>
      <c r="AY19" s="66">
        <f t="shared" si="12"/>
        <v>-3.9999961853027344E-2</v>
      </c>
      <c r="AZ19" s="93">
        <v>708</v>
      </c>
      <c r="BA19" s="102">
        <f t="shared" si="16"/>
        <v>41919.264000000003</v>
      </c>
      <c r="BB19" s="102">
        <f t="shared" si="17"/>
        <v>605379.30099999998</v>
      </c>
      <c r="BC19" s="101"/>
    </row>
    <row r="20" spans="1:1015" s="67" customFormat="1" ht="19.5" customHeight="1" x14ac:dyDescent="0.3">
      <c r="A20" s="44" t="s">
        <v>64</v>
      </c>
      <c r="B20" s="45">
        <f t="shared" si="0"/>
        <v>4648</v>
      </c>
      <c r="C20" s="45">
        <f t="shared" si="18"/>
        <v>632</v>
      </c>
      <c r="D20" s="45">
        <f t="shared" si="18"/>
        <v>4016</v>
      </c>
      <c r="E20" s="46">
        <v>1554</v>
      </c>
      <c r="F20" s="47">
        <v>195</v>
      </c>
      <c r="G20" s="47">
        <v>1359</v>
      </c>
      <c r="H20" s="48">
        <v>2423</v>
      </c>
      <c r="I20" s="47">
        <v>372</v>
      </c>
      <c r="J20" s="47">
        <v>2051</v>
      </c>
      <c r="K20" s="49">
        <v>381</v>
      </c>
      <c r="L20" s="47">
        <v>49</v>
      </c>
      <c r="M20" s="47">
        <v>332</v>
      </c>
      <c r="N20" s="50">
        <v>290</v>
      </c>
      <c r="O20" s="47">
        <v>16</v>
      </c>
      <c r="P20" s="47">
        <v>274</v>
      </c>
      <c r="Q20" s="51">
        <v>15</v>
      </c>
      <c r="R20" s="51">
        <v>20</v>
      </c>
      <c r="S20" s="52">
        <f t="shared" si="1"/>
        <v>244</v>
      </c>
      <c r="T20" s="53">
        <f t="shared" si="13"/>
        <v>43</v>
      </c>
      <c r="U20" s="53">
        <f t="shared" si="2"/>
        <v>201</v>
      </c>
      <c r="V20" s="54">
        <v>360</v>
      </c>
      <c r="W20" s="22">
        <f t="shared" si="3"/>
        <v>4.0600000000000005</v>
      </c>
      <c r="X20" s="55">
        <f t="shared" si="3"/>
        <v>3.81</v>
      </c>
      <c r="Y20" s="56">
        <v>2.06</v>
      </c>
      <c r="Z20" s="56">
        <v>2.06</v>
      </c>
      <c r="AA20" s="56">
        <v>1.5</v>
      </c>
      <c r="AB20" s="56">
        <v>1.25</v>
      </c>
      <c r="AC20" s="56">
        <v>0.5</v>
      </c>
      <c r="AD20" s="56">
        <v>0.5</v>
      </c>
      <c r="AE20" s="57">
        <f t="shared" si="4"/>
        <v>174.57999999999998</v>
      </c>
      <c r="AF20" s="57">
        <f t="shared" si="4"/>
        <v>765.81</v>
      </c>
      <c r="AG20" s="58">
        <f t="shared" si="5"/>
        <v>88.58</v>
      </c>
      <c r="AH20" s="58">
        <f t="shared" si="5"/>
        <v>414.06</v>
      </c>
      <c r="AI20" s="59">
        <f t="shared" si="6"/>
        <v>64.5</v>
      </c>
      <c r="AJ20" s="59">
        <f t="shared" si="6"/>
        <v>251.25</v>
      </c>
      <c r="AK20" s="59">
        <f t="shared" si="7"/>
        <v>21.5</v>
      </c>
      <c r="AL20" s="59">
        <f t="shared" si="7"/>
        <v>100.5</v>
      </c>
      <c r="AM20" s="60">
        <f t="shared" ref="AM20:AV20" si="33">AM21</f>
        <v>1.3</v>
      </c>
      <c r="AN20" s="61">
        <f t="shared" si="9"/>
        <v>2861.2928299999999</v>
      </c>
      <c r="AO20" s="62">
        <f t="shared" si="33"/>
        <v>0.41</v>
      </c>
      <c r="AP20" s="62">
        <f t="shared" si="33"/>
        <v>9.3149209699999993</v>
      </c>
      <c r="AQ20" s="62">
        <f>AQ21</f>
        <v>233.34</v>
      </c>
      <c r="AR20" s="63">
        <f>AR21</f>
        <v>656.92219</v>
      </c>
      <c r="AS20" s="60">
        <f t="shared" si="33"/>
        <v>1.2</v>
      </c>
      <c r="AT20" s="60">
        <f t="shared" si="33"/>
        <v>1.3</v>
      </c>
      <c r="AU20" s="60">
        <v>2.9</v>
      </c>
      <c r="AV20" s="64">
        <f t="shared" si="33"/>
        <v>4934</v>
      </c>
      <c r="AW20" s="65">
        <v>366967.63199999998</v>
      </c>
      <c r="AX20" s="66">
        <f t="shared" si="11"/>
        <v>6197.94</v>
      </c>
      <c r="AY20" s="66">
        <f t="shared" si="12"/>
        <v>-0.48000001907348633</v>
      </c>
      <c r="AZ20" s="94">
        <v>212</v>
      </c>
      <c r="BA20" s="102">
        <f t="shared" si="16"/>
        <v>12552.096</v>
      </c>
      <c r="BB20" s="102">
        <f t="shared" si="17"/>
        <v>379519.728</v>
      </c>
      <c r="BC20" s="101"/>
    </row>
    <row r="21" spans="1:1015" s="4" customFormat="1" ht="29.25" customHeight="1" x14ac:dyDescent="0.3">
      <c r="A21" s="68" t="s">
        <v>65</v>
      </c>
      <c r="B21" s="69">
        <f t="shared" ref="B21:P21" si="34">SUM(B11:B20)</f>
        <v>74689</v>
      </c>
      <c r="C21" s="69">
        <f t="shared" si="34"/>
        <v>12015</v>
      </c>
      <c r="D21" s="69">
        <f t="shared" si="34"/>
        <v>62674</v>
      </c>
      <c r="E21" s="69">
        <f t="shared" si="34"/>
        <v>52072</v>
      </c>
      <c r="F21" s="69">
        <f t="shared" si="34"/>
        <v>9045</v>
      </c>
      <c r="G21" s="69">
        <f t="shared" si="34"/>
        <v>43185</v>
      </c>
      <c r="H21" s="69">
        <f t="shared" si="34"/>
        <v>15300</v>
      </c>
      <c r="I21" s="69">
        <f t="shared" si="34"/>
        <v>2452</v>
      </c>
      <c r="J21" s="69">
        <f t="shared" si="34"/>
        <v>12848</v>
      </c>
      <c r="K21" s="69">
        <f t="shared" si="34"/>
        <v>2296</v>
      </c>
      <c r="L21" s="69">
        <f t="shared" si="34"/>
        <v>360</v>
      </c>
      <c r="M21" s="69">
        <f t="shared" si="34"/>
        <v>1936</v>
      </c>
      <c r="N21" s="69">
        <f t="shared" si="34"/>
        <v>4863</v>
      </c>
      <c r="O21" s="69">
        <f t="shared" si="34"/>
        <v>158</v>
      </c>
      <c r="P21" s="69">
        <f t="shared" si="34"/>
        <v>4705</v>
      </c>
      <c r="Q21" s="70">
        <v>15</v>
      </c>
      <c r="R21" s="70">
        <v>20</v>
      </c>
      <c r="S21" s="69">
        <f>SUM(S11:S20)</f>
        <v>3944</v>
      </c>
      <c r="T21" s="69">
        <f>SUM(T11:T20)</f>
        <v>805</v>
      </c>
      <c r="U21" s="69">
        <f>SUM(U11:U20)</f>
        <v>3139</v>
      </c>
      <c r="V21" s="71">
        <f>SUM(V11:V20)</f>
        <v>5034</v>
      </c>
      <c r="W21" s="70">
        <f t="shared" si="3"/>
        <v>4.0600000000000005</v>
      </c>
      <c r="X21" s="72">
        <f t="shared" si="3"/>
        <v>3.81</v>
      </c>
      <c r="Y21" s="70">
        <v>2.06</v>
      </c>
      <c r="Z21" s="70">
        <v>2.06</v>
      </c>
      <c r="AA21" s="70">
        <v>1.5</v>
      </c>
      <c r="AB21" s="70">
        <v>1.25</v>
      </c>
      <c r="AC21" s="70">
        <v>0.5</v>
      </c>
      <c r="AD21" s="70">
        <v>0.5</v>
      </c>
      <c r="AE21" s="73">
        <f t="shared" ref="AE21:AL21" si="35">SUM(AE11:AE20)</f>
        <v>3268.3</v>
      </c>
      <c r="AF21" s="73">
        <f t="shared" si="35"/>
        <v>11959.59</v>
      </c>
      <c r="AG21" s="73">
        <f t="shared" si="35"/>
        <v>1658.2999999999997</v>
      </c>
      <c r="AH21" s="73">
        <f t="shared" si="35"/>
        <v>6466.34</v>
      </c>
      <c r="AI21" s="74">
        <f t="shared" si="35"/>
        <v>1207.5</v>
      </c>
      <c r="AJ21" s="74">
        <f t="shared" si="35"/>
        <v>3923.75</v>
      </c>
      <c r="AK21" s="73">
        <f t="shared" si="35"/>
        <v>402.5</v>
      </c>
      <c r="AL21" s="73">
        <f t="shared" si="35"/>
        <v>1569.5</v>
      </c>
      <c r="AM21" s="75">
        <v>1.3</v>
      </c>
      <c r="AN21" s="76">
        <f>2661.977+300+50.91583-126-25.6</f>
        <v>2861.2928299999999</v>
      </c>
      <c r="AO21" s="74">
        <v>0.41</v>
      </c>
      <c r="AP21" s="73">
        <v>9.3149209699999993</v>
      </c>
      <c r="AQ21" s="73">
        <v>233.34</v>
      </c>
      <c r="AR21" s="72">
        <f>656.711+0.21119</f>
        <v>656.92219</v>
      </c>
      <c r="AS21" s="75">
        <v>1.2</v>
      </c>
      <c r="AT21" s="75">
        <v>1.3</v>
      </c>
      <c r="AU21" s="75">
        <v>2.9</v>
      </c>
      <c r="AV21" s="69">
        <f>ROUND(AN21+AN21*AO21+AP21+AQ21+AR21,0)</f>
        <v>4934</v>
      </c>
      <c r="AW21" s="77">
        <v>5437618.9069999987</v>
      </c>
      <c r="AX21" s="78">
        <f t="shared" ref="AX21" si="36">SUM(AX11:AX20)</f>
        <v>91839.26</v>
      </c>
      <c r="AY21" s="66">
        <f t="shared" si="12"/>
        <v>-0.91999912261962891</v>
      </c>
      <c r="AZ21" s="95">
        <v>5834</v>
      </c>
      <c r="BA21" s="103">
        <f>SUM(BA11:BA20)</f>
        <v>345419.47200000001</v>
      </c>
      <c r="BB21" s="103">
        <f>SUM(BB11:BB20)</f>
        <v>5783038.3789999997</v>
      </c>
      <c r="BC21" s="101"/>
    </row>
    <row r="22" spans="1:1015" x14ac:dyDescent="0.25">
      <c r="AM22" s="79"/>
      <c r="AN22" s="79"/>
      <c r="AO22" s="79"/>
      <c r="AV22" s="67"/>
      <c r="AW22" s="80"/>
      <c r="AX22" s="81"/>
      <c r="AY22" s="66">
        <f t="shared" si="12"/>
        <v>0</v>
      </c>
    </row>
    <row r="23" spans="1:1015" ht="18" customHeight="1" x14ac:dyDescent="0.25">
      <c r="A23" s="83" t="s">
        <v>66</v>
      </c>
      <c r="AM23" s="79"/>
      <c r="AN23" s="79"/>
      <c r="AO23" s="79"/>
      <c r="AP23" s="84"/>
      <c r="AQ23" s="84"/>
      <c r="AR23" s="85"/>
      <c r="AV23" s="67"/>
      <c r="AW23" s="86"/>
      <c r="AX23" s="87"/>
      <c r="AY23" s="66">
        <f t="shared" si="12"/>
        <v>0</v>
      </c>
    </row>
    <row r="24" spans="1:1015" ht="15.75" x14ac:dyDescent="0.25">
      <c r="A24" s="44" t="s">
        <v>67</v>
      </c>
      <c r="B24" s="88">
        <f t="shared" ref="B24" si="37">C24+D24</f>
        <v>165</v>
      </c>
      <c r="C24" s="45">
        <f t="shared" ref="C24:D24" si="38">F24+L24+O24+I24</f>
        <v>15</v>
      </c>
      <c r="D24" s="45">
        <f t="shared" si="38"/>
        <v>150</v>
      </c>
      <c r="E24" s="46">
        <f t="shared" ref="E24" si="39">F24+G24</f>
        <v>165</v>
      </c>
      <c r="F24" s="47">
        <v>15</v>
      </c>
      <c r="G24" s="47">
        <v>150</v>
      </c>
      <c r="H24" s="48">
        <f t="shared" ref="H24" si="40">I24+J24</f>
        <v>0</v>
      </c>
      <c r="I24" s="47"/>
      <c r="J24" s="47"/>
      <c r="K24" s="49">
        <f t="shared" ref="K24" si="41">L24+M24</f>
        <v>0</v>
      </c>
      <c r="L24" s="47"/>
      <c r="M24" s="47"/>
      <c r="N24" s="50">
        <f t="shared" ref="N24" si="42">O24+P24</f>
        <v>0</v>
      </c>
      <c r="O24" s="47"/>
      <c r="P24" s="47"/>
      <c r="Q24" s="51">
        <v>15</v>
      </c>
      <c r="R24" s="51">
        <v>20</v>
      </c>
      <c r="S24" s="52">
        <f t="shared" ref="S24" si="43">T24+U24</f>
        <v>9</v>
      </c>
      <c r="T24" s="53">
        <f t="shared" ref="T24:U24" si="44">CEILING(C24/Q24,1)</f>
        <v>1</v>
      </c>
      <c r="U24" s="53">
        <f t="shared" si="44"/>
        <v>8</v>
      </c>
      <c r="V24" s="54">
        <v>8</v>
      </c>
      <c r="W24" s="22">
        <f t="shared" ref="W24:X24" si="45">Y24+AA24+AC24</f>
        <v>4.0600000000000005</v>
      </c>
      <c r="X24" s="55">
        <f t="shared" si="45"/>
        <v>3.81</v>
      </c>
      <c r="Y24" s="56">
        <v>2.06</v>
      </c>
      <c r="Z24" s="56">
        <v>2.06</v>
      </c>
      <c r="AA24" s="56">
        <v>1.5</v>
      </c>
      <c r="AB24" s="56">
        <v>1.25</v>
      </c>
      <c r="AC24" s="56">
        <v>0.5</v>
      </c>
      <c r="AD24" s="56">
        <v>0.5</v>
      </c>
      <c r="AE24" s="57">
        <f t="shared" ref="AE24:AF24" si="46">AG24+AI24+AK24</f>
        <v>4.0600000000000005</v>
      </c>
      <c r="AF24" s="57">
        <f t="shared" si="46"/>
        <v>30.48</v>
      </c>
      <c r="AG24" s="58">
        <f t="shared" ref="AG24:AH24" si="47">ROUND(T24*Y24,2)</f>
        <v>2.06</v>
      </c>
      <c r="AH24" s="58">
        <f t="shared" si="47"/>
        <v>16.48</v>
      </c>
      <c r="AI24" s="59">
        <f t="shared" ref="AI24:AJ24" si="48">ROUND(T24*AA24,2)</f>
        <v>1.5</v>
      </c>
      <c r="AJ24" s="59">
        <f t="shared" si="48"/>
        <v>10</v>
      </c>
      <c r="AK24" s="59">
        <f t="shared" ref="AK24:AL24" si="49">ROUND(T24*AC24,2)</f>
        <v>0.5</v>
      </c>
      <c r="AL24" s="59">
        <f t="shared" si="49"/>
        <v>4</v>
      </c>
      <c r="AM24" s="60">
        <v>1.3</v>
      </c>
      <c r="AN24" s="60">
        <f t="shared" ref="AN24:AV24" si="50">AN25</f>
        <v>2861.2928299999999</v>
      </c>
      <c r="AO24" s="60">
        <f t="shared" si="50"/>
        <v>0.41</v>
      </c>
      <c r="AP24" s="60">
        <f t="shared" si="50"/>
        <v>9.3149209699999993</v>
      </c>
      <c r="AQ24" s="60">
        <f t="shared" si="50"/>
        <v>233.33709630000001</v>
      </c>
      <c r="AR24" s="60">
        <f>AR21</f>
        <v>656.92219</v>
      </c>
      <c r="AS24" s="60">
        <f t="shared" si="50"/>
        <v>1.2</v>
      </c>
      <c r="AT24" s="60">
        <f t="shared" si="50"/>
        <v>1.3</v>
      </c>
      <c r="AU24" s="60">
        <f t="shared" si="50"/>
        <v>2.9</v>
      </c>
      <c r="AV24" s="64">
        <f t="shared" si="50"/>
        <v>4934</v>
      </c>
      <c r="AW24" s="65">
        <v>9946.9390000000003</v>
      </c>
      <c r="AX24" s="66">
        <f>ROUND(F24*AS24+G24+L24*AS24*AT24+M24*AT24+O24*AS24*AU24+P24*AU24+I24*AS24*AM24+J24*AM24,2)</f>
        <v>168</v>
      </c>
      <c r="AY24" s="66">
        <f t="shared" si="12"/>
        <v>5</v>
      </c>
    </row>
    <row r="25" spans="1:1015" s="1" customFormat="1" ht="30" customHeight="1" x14ac:dyDescent="0.25">
      <c r="A25" s="89" t="s">
        <v>68</v>
      </c>
      <c r="B25" s="69">
        <f>B21+B24</f>
        <v>74854</v>
      </c>
      <c r="C25" s="69">
        <f t="shared" ref="C25:P25" si="51">C21+C24</f>
        <v>12030</v>
      </c>
      <c r="D25" s="69">
        <f t="shared" si="51"/>
        <v>62824</v>
      </c>
      <c r="E25" s="69">
        <f t="shared" si="51"/>
        <v>52237</v>
      </c>
      <c r="F25" s="69">
        <f t="shared" si="51"/>
        <v>9060</v>
      </c>
      <c r="G25" s="69">
        <f t="shared" si="51"/>
        <v>43335</v>
      </c>
      <c r="H25" s="69">
        <f t="shared" si="51"/>
        <v>15300</v>
      </c>
      <c r="I25" s="69">
        <f t="shared" si="51"/>
        <v>2452</v>
      </c>
      <c r="J25" s="69">
        <f t="shared" si="51"/>
        <v>12848</v>
      </c>
      <c r="K25" s="69">
        <f t="shared" si="51"/>
        <v>2296</v>
      </c>
      <c r="L25" s="69">
        <f t="shared" si="51"/>
        <v>360</v>
      </c>
      <c r="M25" s="69">
        <f t="shared" si="51"/>
        <v>1936</v>
      </c>
      <c r="N25" s="69">
        <f t="shared" si="51"/>
        <v>4863</v>
      </c>
      <c r="O25" s="69">
        <f t="shared" si="51"/>
        <v>158</v>
      </c>
      <c r="P25" s="69">
        <f t="shared" si="51"/>
        <v>4705</v>
      </c>
      <c r="Q25" s="69">
        <v>15</v>
      </c>
      <c r="R25" s="69">
        <v>20</v>
      </c>
      <c r="S25" s="69">
        <f>S21+S24</f>
        <v>3953</v>
      </c>
      <c r="T25" s="69">
        <f>T21+T24</f>
        <v>806</v>
      </c>
      <c r="U25" s="69">
        <f>U21+U24</f>
        <v>3147</v>
      </c>
      <c r="V25" s="69">
        <f>V21+V24</f>
        <v>5042</v>
      </c>
      <c r="W25" s="70">
        <f t="shared" ref="W25:AD25" si="52">W24</f>
        <v>4.0600000000000005</v>
      </c>
      <c r="X25" s="70">
        <f t="shared" si="52"/>
        <v>3.81</v>
      </c>
      <c r="Y25" s="70">
        <f t="shared" si="52"/>
        <v>2.06</v>
      </c>
      <c r="Z25" s="70">
        <f t="shared" si="52"/>
        <v>2.06</v>
      </c>
      <c r="AA25" s="70">
        <f t="shared" si="52"/>
        <v>1.5</v>
      </c>
      <c r="AB25" s="70">
        <f t="shared" si="52"/>
        <v>1.25</v>
      </c>
      <c r="AC25" s="70">
        <f t="shared" si="52"/>
        <v>0.5</v>
      </c>
      <c r="AD25" s="70">
        <f t="shared" si="52"/>
        <v>0.5</v>
      </c>
      <c r="AE25" s="73">
        <f t="shared" ref="AE25:AL25" si="53">AE21+AE24</f>
        <v>3272.36</v>
      </c>
      <c r="AF25" s="73">
        <f t="shared" si="53"/>
        <v>11990.07</v>
      </c>
      <c r="AG25" s="73">
        <f t="shared" si="53"/>
        <v>1660.3599999999997</v>
      </c>
      <c r="AH25" s="73">
        <f t="shared" si="53"/>
        <v>6482.82</v>
      </c>
      <c r="AI25" s="73">
        <f t="shared" si="53"/>
        <v>1209</v>
      </c>
      <c r="AJ25" s="73">
        <f t="shared" si="53"/>
        <v>3933.75</v>
      </c>
      <c r="AK25" s="73">
        <f t="shared" si="53"/>
        <v>403</v>
      </c>
      <c r="AL25" s="73">
        <f t="shared" si="53"/>
        <v>1573.5</v>
      </c>
      <c r="AM25" s="75">
        <f>AM24</f>
        <v>1.3</v>
      </c>
      <c r="AN25" s="76">
        <f>2661.977+300+50.91583-126-25.6</f>
        <v>2861.2928299999999</v>
      </c>
      <c r="AO25" s="74">
        <v>0.41</v>
      </c>
      <c r="AP25" s="73">
        <v>9.3149209699999993</v>
      </c>
      <c r="AQ25" s="73">
        <v>233.33709630000001</v>
      </c>
      <c r="AR25" s="72">
        <f>AR21</f>
        <v>656.92219</v>
      </c>
      <c r="AS25" s="75">
        <f>AS21</f>
        <v>1.2</v>
      </c>
      <c r="AT25" s="75">
        <f>AT21</f>
        <v>1.3</v>
      </c>
      <c r="AU25" s="75">
        <f>AU21</f>
        <v>2.9</v>
      </c>
      <c r="AV25" s="69">
        <f>ROUND(AN25+AN25*AO25+AP25+AQ25+AR25,0)</f>
        <v>4934</v>
      </c>
      <c r="AW25" s="77">
        <v>5447565.845999999</v>
      </c>
      <c r="AX25" s="77">
        <f t="shared" ref="AX25" si="54">AX21+AX24</f>
        <v>92007.26</v>
      </c>
      <c r="AY25" s="77"/>
      <c r="ALP25" s="82"/>
      <c r="ALQ25" s="82"/>
      <c r="ALR25" s="82"/>
      <c r="ALS25" s="82"/>
      <c r="ALT25" s="82"/>
      <c r="ALU25" s="82"/>
      <c r="ALV25" s="82"/>
      <c r="ALW25" s="82"/>
      <c r="ALX25" s="82"/>
      <c r="ALY25" s="82"/>
      <c r="ALZ25" s="82"/>
      <c r="AMA25" s="82"/>
    </row>
    <row r="26" spans="1:1015" s="1" customFormat="1" x14ac:dyDescent="0.25">
      <c r="V26" s="2"/>
      <c r="AV26" s="67"/>
      <c r="AW26" s="90"/>
      <c r="ALP26" s="82"/>
      <c r="ALQ26" s="82"/>
      <c r="ALR26" s="82"/>
      <c r="ALS26" s="82"/>
      <c r="ALT26" s="82"/>
      <c r="ALU26" s="82"/>
      <c r="ALV26" s="82"/>
      <c r="ALW26" s="82"/>
      <c r="ALX26" s="82"/>
      <c r="ALY26" s="82"/>
      <c r="ALZ26" s="82"/>
      <c r="AMA26" s="82"/>
    </row>
    <row r="27" spans="1:1015" s="1" customFormat="1" x14ac:dyDescent="0.25">
      <c r="V27" s="2"/>
      <c r="AV27" s="67"/>
      <c r="AW27" s="90"/>
      <c r="ALP27" s="82"/>
      <c r="ALQ27" s="82"/>
      <c r="ALR27" s="82"/>
      <c r="ALS27" s="82"/>
      <c r="ALT27" s="82"/>
      <c r="ALU27" s="82"/>
      <c r="ALV27" s="82"/>
      <c r="ALW27" s="82"/>
      <c r="ALX27" s="82"/>
      <c r="ALY27" s="82"/>
      <c r="ALZ27" s="82"/>
      <c r="AMA27" s="82"/>
    </row>
    <row r="29" spans="1:1015" x14ac:dyDescent="0.25">
      <c r="AT29" s="92"/>
    </row>
    <row r="30" spans="1:1015" s="1" customFormat="1" x14ac:dyDescent="0.25">
      <c r="V30" s="2"/>
      <c r="AV30" s="67"/>
      <c r="AW30" s="91"/>
      <c r="ALP30" s="82"/>
      <c r="ALQ30" s="82"/>
      <c r="ALR30" s="82"/>
      <c r="ALS30" s="82"/>
      <c r="ALT30" s="82"/>
      <c r="ALU30" s="82"/>
      <c r="ALV30" s="82"/>
      <c r="ALW30" s="82"/>
      <c r="ALX30" s="82"/>
      <c r="ALY30" s="82"/>
      <c r="ALZ30" s="82"/>
      <c r="AMA30" s="82"/>
    </row>
    <row r="31" spans="1:1015" s="1" customFormat="1" x14ac:dyDescent="0.25">
      <c r="V31" s="2"/>
      <c r="AV31" s="67"/>
      <c r="AW31" s="91"/>
      <c r="ALP31" s="82"/>
      <c r="ALQ31" s="82"/>
      <c r="ALR31" s="82"/>
      <c r="ALS31" s="82"/>
      <c r="ALT31" s="82"/>
      <c r="ALU31" s="82"/>
      <c r="ALV31" s="82"/>
      <c r="ALW31" s="82"/>
      <c r="ALX31" s="82"/>
      <c r="ALY31" s="82"/>
      <c r="ALZ31" s="82"/>
      <c r="AMA31" s="82"/>
    </row>
    <row r="32" spans="1:1015" s="1" customFormat="1" x14ac:dyDescent="0.25">
      <c r="V32" s="2"/>
      <c r="AV32" s="67"/>
      <c r="AW32" s="91"/>
      <c r="ALP32" s="82"/>
      <c r="ALQ32" s="82"/>
      <c r="ALR32" s="82"/>
      <c r="ALS32" s="82"/>
      <c r="ALT32" s="82"/>
      <c r="ALU32" s="82"/>
      <c r="ALV32" s="82"/>
      <c r="ALW32" s="82"/>
      <c r="ALX32" s="82"/>
      <c r="ALY32" s="82"/>
      <c r="ALZ32" s="82"/>
      <c r="AMA32" s="82"/>
    </row>
    <row r="33" spans="22:1015" s="1" customFormat="1" x14ac:dyDescent="0.25">
      <c r="V33" s="2"/>
      <c r="AV33" s="67"/>
      <c r="AW33" s="91"/>
      <c r="ALP33" s="82"/>
      <c r="ALQ33" s="82"/>
      <c r="ALR33" s="82"/>
      <c r="ALS33" s="82"/>
      <c r="ALT33" s="82"/>
      <c r="ALU33" s="82"/>
      <c r="ALV33" s="82"/>
      <c r="ALW33" s="82"/>
      <c r="ALX33" s="82"/>
      <c r="ALY33" s="82"/>
      <c r="ALZ33" s="82"/>
      <c r="AMA33" s="82"/>
    </row>
    <row r="34" spans="22:1015" s="1" customFormat="1" x14ac:dyDescent="0.25">
      <c r="V34" s="2"/>
      <c r="AV34" s="67"/>
      <c r="AW34" s="91"/>
      <c r="ALP34" s="82"/>
      <c r="ALQ34" s="82"/>
      <c r="ALR34" s="82"/>
      <c r="ALS34" s="82"/>
      <c r="ALT34" s="82"/>
      <c r="ALU34" s="82"/>
      <c r="ALV34" s="82"/>
      <c r="ALW34" s="82"/>
      <c r="ALX34" s="82"/>
      <c r="ALY34" s="82"/>
      <c r="ALZ34" s="82"/>
      <c r="AMA34" s="82"/>
    </row>
    <row r="35" spans="22:1015" s="1" customFormat="1" x14ac:dyDescent="0.25">
      <c r="V35" s="2"/>
      <c r="AV35" s="67"/>
      <c r="AW35" s="91"/>
      <c r="ALP35" s="82"/>
      <c r="ALQ35" s="82"/>
      <c r="ALR35" s="82"/>
      <c r="ALS35" s="82"/>
      <c r="ALT35" s="82"/>
      <c r="ALU35" s="82"/>
      <c r="ALV35" s="82"/>
      <c r="ALW35" s="82"/>
      <c r="ALX35" s="82"/>
      <c r="ALY35" s="82"/>
      <c r="ALZ35" s="82"/>
      <c r="AMA35" s="82"/>
    </row>
    <row r="36" spans="22:1015" s="1" customFormat="1" x14ac:dyDescent="0.25">
      <c r="V36" s="2"/>
      <c r="AV36" s="67"/>
      <c r="AW36" s="91"/>
      <c r="ALP36" s="82"/>
      <c r="ALQ36" s="82"/>
      <c r="ALR36" s="82"/>
      <c r="ALS36" s="82"/>
      <c r="ALT36" s="82"/>
      <c r="ALU36" s="82"/>
      <c r="ALV36" s="82"/>
      <c r="ALW36" s="82"/>
      <c r="ALX36" s="82"/>
      <c r="ALY36" s="82"/>
      <c r="ALZ36" s="82"/>
      <c r="AMA36" s="82"/>
    </row>
  </sheetData>
  <mergeCells count="42">
    <mergeCell ref="AX7:AX9"/>
    <mergeCell ref="AW7:AW9"/>
    <mergeCell ref="AO7:AO9"/>
    <mergeCell ref="AP7:AP9"/>
    <mergeCell ref="Y8:Z8"/>
    <mergeCell ref="AA8:AB8"/>
    <mergeCell ref="AC8:AD8"/>
    <mergeCell ref="AE8:AF8"/>
    <mergeCell ref="AG8:AH8"/>
    <mergeCell ref="AI8:AJ8"/>
    <mergeCell ref="AK8:AL8"/>
    <mergeCell ref="AV7:AV9"/>
    <mergeCell ref="W7:AD7"/>
    <mergeCell ref="AE7:AL7"/>
    <mergeCell ref="AM7:AM9"/>
    <mergeCell ref="AN7:AN9"/>
    <mergeCell ref="AU7:AU9"/>
    <mergeCell ref="B1:T1"/>
    <mergeCell ref="E2:T2"/>
    <mergeCell ref="S5:U5"/>
    <mergeCell ref="W5:AD5"/>
    <mergeCell ref="AP6:AQ6"/>
    <mergeCell ref="W8:X8"/>
    <mergeCell ref="AQ7:AQ9"/>
    <mergeCell ref="AR7:AR9"/>
    <mergeCell ref="AS7:AS9"/>
    <mergeCell ref="AT7:AT9"/>
    <mergeCell ref="A7:A9"/>
    <mergeCell ref="B7:P7"/>
    <mergeCell ref="Q7:R7"/>
    <mergeCell ref="S7:U7"/>
    <mergeCell ref="V7:V9"/>
    <mergeCell ref="B8:D8"/>
    <mergeCell ref="E8:G8"/>
    <mergeCell ref="H8:J8"/>
    <mergeCell ref="K8:M8"/>
    <mergeCell ref="N8:P8"/>
    <mergeCell ref="Q8:Q9"/>
    <mergeCell ref="R8:R9"/>
    <mergeCell ref="S8:S9"/>
    <mergeCell ref="T8:T9"/>
    <mergeCell ref="U8:U9"/>
  </mergeCells>
  <printOptions horizontalCentered="1"/>
  <pageMargins left="0.23622047244094491" right="0.23622047244094491" top="0.35433070866141736" bottom="0.35433070866141736" header="0.51181102362204722" footer="0.31496062992125984"/>
  <pageSetup paperSize="9" scale="65" firstPageNumber="0" orientation="landscape" r:id="rId1"/>
  <headerFooter>
    <oddFooter>&amp;Z&amp;F</oddFooter>
  </headerFooter>
  <colBreaks count="2" manualBreakCount="2">
    <brk id="18" min="4" max="25" man="1"/>
    <brk id="3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Right="0"/>
    <pageSetUpPr fitToPage="1"/>
  </sheetPr>
  <dimension ref="A1:AMO98"/>
  <sheetViews>
    <sheetView topLeftCell="A4" zoomScale="90" zoomScaleNormal="90" zoomScaleSheetLayoutView="100" zoomScalePageLayoutView="85" workbookViewId="0">
      <pane xSplit="1" ySplit="7" topLeftCell="AW11" activePane="bottomRight" state="frozen"/>
      <selection activeCell="A4" sqref="A4"/>
      <selection pane="topRight" activeCell="B4" sqref="B4"/>
      <selection pane="bottomLeft" activeCell="A10" sqref="A10"/>
      <selection pane="bottomRight" activeCell="BE74" sqref="BE74"/>
    </sheetView>
  </sheetViews>
  <sheetFormatPr defaultRowHeight="15" outlineLevelCol="2" x14ac:dyDescent="0.25"/>
  <cols>
    <col min="1" max="1" width="22" style="1" customWidth="1"/>
    <col min="2" max="4" width="9.7109375" style="1" customWidth="1"/>
    <col min="5" max="15" width="9.7109375" style="1" customWidth="1" outlineLevel="1"/>
    <col min="16" max="16" width="9.7109375" style="1" customWidth="1" outlineLevel="1" collapsed="1"/>
    <col min="17" max="17" width="9" style="1" hidden="1" customWidth="1" outlineLevel="2"/>
    <col min="18" max="18" width="9.140625" style="1" hidden="1" customWidth="1" outlineLevel="2"/>
    <col min="19" max="20" width="7.5703125" style="1" hidden="1" customWidth="1" outlineLevel="2"/>
    <col min="21" max="21" width="8" style="1" hidden="1" customWidth="1" outlineLevel="2"/>
    <col min="22" max="22" width="11.85546875" style="2" hidden="1" customWidth="1" outlineLevel="2"/>
    <col min="23" max="23" width="7.140625" style="1" hidden="1" customWidth="1" outlineLevel="2"/>
    <col min="24" max="24" width="6.85546875" style="1" hidden="1" customWidth="1" outlineLevel="2"/>
    <col min="25" max="26" width="4.85546875" style="1" hidden="1" customWidth="1" outlineLevel="2"/>
    <col min="27" max="27" width="4.5703125" style="1" hidden="1" customWidth="1" outlineLevel="2"/>
    <col min="28" max="28" width="5.7109375" style="1" hidden="1" customWidth="1" outlineLevel="2"/>
    <col min="29" max="30" width="6.28515625" style="1" hidden="1" customWidth="1" outlineLevel="2"/>
    <col min="31" max="31" width="10.5703125" style="1" hidden="1" customWidth="1" outlineLevel="2"/>
    <col min="32" max="32" width="10.7109375" style="1" hidden="1" customWidth="1" outlineLevel="2"/>
    <col min="33" max="33" width="9.42578125" style="1" hidden="1" customWidth="1" outlineLevel="2"/>
    <col min="34" max="34" width="10.42578125" style="1" hidden="1" customWidth="1" outlineLevel="2"/>
    <col min="35" max="35" width="10.7109375" style="1" hidden="1" customWidth="1" outlineLevel="2"/>
    <col min="36" max="36" width="9.7109375" style="1" hidden="1" customWidth="1" outlineLevel="2"/>
    <col min="37" max="37" width="9.5703125" style="1" hidden="1" customWidth="1" outlineLevel="2"/>
    <col min="38" max="38" width="10.85546875" style="1" hidden="1" customWidth="1" outlineLevel="2"/>
    <col min="39" max="39" width="11.140625" style="1" customWidth="1" outlineLevel="1"/>
    <col min="40" max="45" width="10.140625" style="1" customWidth="1" outlineLevel="1"/>
    <col min="46" max="46" width="15.28515625" style="1" customWidth="1" outlineLevel="1"/>
    <col min="47" max="47" width="10.140625" style="1" customWidth="1" outlineLevel="1"/>
    <col min="48" max="48" width="15" style="1" customWidth="1"/>
    <col min="49" max="63" width="15.7109375" style="1" customWidth="1"/>
    <col min="64" max="64" width="14.85546875" style="1" customWidth="1"/>
    <col min="65" max="65" width="12" style="1" customWidth="1"/>
    <col min="66" max="66" width="14.5703125" style="1" customWidth="1"/>
    <col min="67" max="67" width="17.28515625" style="1" customWidth="1"/>
    <col min="68" max="68" width="22.42578125" style="1" customWidth="1"/>
    <col min="69" max="69" width="13.140625" style="1" customWidth="1"/>
    <col min="70" max="1017" width="9.140625" style="1" customWidth="1"/>
    <col min="1018" max="16384" width="9.140625" style="82"/>
  </cols>
  <sheetData>
    <row r="1" spans="1:67" ht="18.75" x14ac:dyDescent="0.3"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</row>
    <row r="2" spans="1:67" ht="15" hidden="1" customHeight="1" x14ac:dyDescent="0.25">
      <c r="E2" s="165" t="s">
        <v>1</v>
      </c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AN2" s="3"/>
    </row>
    <row r="3" spans="1:67" ht="15" customHeight="1" x14ac:dyDescent="0.25">
      <c r="AN3" s="3"/>
    </row>
    <row r="4" spans="1:67" ht="15" customHeight="1" x14ac:dyDescent="0.25">
      <c r="AN4" s="3"/>
    </row>
    <row r="5" spans="1:67" s="4" customFormat="1" ht="30.75" customHeight="1" x14ac:dyDescent="0.2">
      <c r="B5" s="7" t="s">
        <v>4</v>
      </c>
      <c r="S5" s="166" t="s">
        <v>2</v>
      </c>
      <c r="T5" s="166"/>
      <c r="U5" s="166"/>
      <c r="V5" s="5"/>
      <c r="W5" s="166" t="s">
        <v>3</v>
      </c>
      <c r="X5" s="166"/>
      <c r="Y5" s="166"/>
      <c r="Z5" s="166"/>
      <c r="AA5" s="166"/>
      <c r="AB5" s="166"/>
      <c r="AC5" s="166"/>
      <c r="AD5" s="166"/>
      <c r="AN5" s="6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</row>
    <row r="6" spans="1:67" s="8" customFormat="1" ht="18.75" x14ac:dyDescent="0.25">
      <c r="F6" s="8" t="s">
        <v>5</v>
      </c>
      <c r="G6" s="8" t="s">
        <v>6</v>
      </c>
      <c r="L6" s="8" t="s">
        <v>7</v>
      </c>
      <c r="M6" s="8" t="s">
        <v>8</v>
      </c>
      <c r="O6" s="8" t="s">
        <v>9</v>
      </c>
      <c r="P6" s="8" t="s">
        <v>10</v>
      </c>
      <c r="R6" s="8" t="s">
        <v>11</v>
      </c>
      <c r="V6" s="9"/>
      <c r="X6" s="8" t="s">
        <v>12</v>
      </c>
      <c r="AM6" s="8" t="s">
        <v>13</v>
      </c>
      <c r="AO6" s="8" t="s">
        <v>14</v>
      </c>
      <c r="AP6" s="167" t="s">
        <v>15</v>
      </c>
      <c r="AQ6" s="167"/>
      <c r="AR6" s="8" t="s">
        <v>16</v>
      </c>
      <c r="AS6" s="8" t="s">
        <v>17</v>
      </c>
      <c r="AT6" s="8" t="s">
        <v>18</v>
      </c>
      <c r="AU6" s="8" t="s">
        <v>19</v>
      </c>
      <c r="AV6" s="8" t="s">
        <v>20</v>
      </c>
      <c r="AW6" s="8" t="s">
        <v>21</v>
      </c>
    </row>
    <row r="7" spans="1:67" ht="47.25" customHeight="1" x14ac:dyDescent="0.25">
      <c r="A7" s="148" t="s">
        <v>22</v>
      </c>
      <c r="B7" s="149" t="s">
        <v>23</v>
      </c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50" t="s">
        <v>24</v>
      </c>
      <c r="R7" s="150"/>
      <c r="S7" s="151" t="s">
        <v>25</v>
      </c>
      <c r="T7" s="151"/>
      <c r="U7" s="151"/>
      <c r="V7" s="152" t="s">
        <v>26</v>
      </c>
      <c r="W7" s="153" t="s">
        <v>27</v>
      </c>
      <c r="X7" s="153"/>
      <c r="Y7" s="153"/>
      <c r="Z7" s="153"/>
      <c r="AA7" s="153"/>
      <c r="AB7" s="153"/>
      <c r="AC7" s="153"/>
      <c r="AD7" s="153"/>
      <c r="AE7" s="173" t="s">
        <v>28</v>
      </c>
      <c r="AF7" s="173"/>
      <c r="AG7" s="173"/>
      <c r="AH7" s="173"/>
      <c r="AI7" s="173"/>
      <c r="AJ7" s="173"/>
      <c r="AK7" s="173"/>
      <c r="AL7" s="173"/>
      <c r="AM7" s="175" t="s">
        <v>29</v>
      </c>
      <c r="AN7" s="168" t="s">
        <v>30</v>
      </c>
      <c r="AO7" s="168" t="s">
        <v>31</v>
      </c>
      <c r="AP7" s="168" t="s">
        <v>32</v>
      </c>
      <c r="AQ7" s="168" t="s">
        <v>33</v>
      </c>
      <c r="AR7" s="168" t="s">
        <v>34</v>
      </c>
      <c r="AS7" s="168" t="s">
        <v>35</v>
      </c>
      <c r="AT7" s="168" t="s">
        <v>36</v>
      </c>
      <c r="AU7" s="163" t="s">
        <v>37</v>
      </c>
      <c r="AV7" s="168" t="s">
        <v>38</v>
      </c>
      <c r="AW7" s="161" t="s">
        <v>39</v>
      </c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69" t="s">
        <v>40</v>
      </c>
      <c r="BM7" s="10"/>
    </row>
    <row r="8" spans="1:67" ht="107.25" customHeight="1" x14ac:dyDescent="0.3">
      <c r="A8" s="148"/>
      <c r="B8" s="153" t="s">
        <v>41</v>
      </c>
      <c r="C8" s="153"/>
      <c r="D8" s="153"/>
      <c r="E8" s="154" t="s">
        <v>42</v>
      </c>
      <c r="F8" s="154"/>
      <c r="G8" s="154"/>
      <c r="H8" s="155" t="s">
        <v>43</v>
      </c>
      <c r="I8" s="156"/>
      <c r="J8" s="157"/>
      <c r="K8" s="158" t="s">
        <v>44</v>
      </c>
      <c r="L8" s="158"/>
      <c r="M8" s="158"/>
      <c r="N8" s="159" t="s">
        <v>45</v>
      </c>
      <c r="O8" s="159"/>
      <c r="P8" s="159"/>
      <c r="Q8" s="150" t="s">
        <v>46</v>
      </c>
      <c r="R8" s="160" t="s">
        <v>47</v>
      </c>
      <c r="S8" s="161" t="s">
        <v>41</v>
      </c>
      <c r="T8" s="162" t="s">
        <v>46</v>
      </c>
      <c r="U8" s="162" t="s">
        <v>47</v>
      </c>
      <c r="V8" s="152"/>
      <c r="W8" s="153" t="s">
        <v>48</v>
      </c>
      <c r="X8" s="153"/>
      <c r="Y8" s="172" t="s">
        <v>49</v>
      </c>
      <c r="Z8" s="172"/>
      <c r="AA8" s="172" t="s">
        <v>50</v>
      </c>
      <c r="AB8" s="172"/>
      <c r="AC8" s="172" t="s">
        <v>51</v>
      </c>
      <c r="AD8" s="172"/>
      <c r="AE8" s="173" t="s">
        <v>48</v>
      </c>
      <c r="AF8" s="173"/>
      <c r="AG8" s="174" t="s">
        <v>49</v>
      </c>
      <c r="AH8" s="174"/>
      <c r="AI8" s="174" t="s">
        <v>50</v>
      </c>
      <c r="AJ8" s="174"/>
      <c r="AK8" s="174" t="s">
        <v>52</v>
      </c>
      <c r="AL8" s="174"/>
      <c r="AM8" s="176"/>
      <c r="AN8" s="168"/>
      <c r="AO8" s="168"/>
      <c r="AP8" s="168"/>
      <c r="AQ8" s="168"/>
      <c r="AR8" s="168"/>
      <c r="AS8" s="168"/>
      <c r="AT8" s="168"/>
      <c r="AU8" s="163"/>
      <c r="AV8" s="168"/>
      <c r="AW8" s="161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70"/>
      <c r="BM8" s="109"/>
      <c r="BO8" s="96">
        <v>4934</v>
      </c>
    </row>
    <row r="9" spans="1:67" ht="128.25" customHeight="1" x14ac:dyDescent="0.25">
      <c r="A9" s="148"/>
      <c r="B9" s="12" t="s">
        <v>41</v>
      </c>
      <c r="C9" s="13" t="s">
        <v>53</v>
      </c>
      <c r="D9" s="13" t="s">
        <v>54</v>
      </c>
      <c r="E9" s="14" t="s">
        <v>41</v>
      </c>
      <c r="F9" s="15" t="s">
        <v>53</v>
      </c>
      <c r="G9" s="15" t="s">
        <v>54</v>
      </c>
      <c r="H9" s="16" t="s">
        <v>41</v>
      </c>
      <c r="I9" s="16" t="s">
        <v>53</v>
      </c>
      <c r="J9" s="16" t="s">
        <v>54</v>
      </c>
      <c r="K9" s="17" t="s">
        <v>41</v>
      </c>
      <c r="L9" s="18" t="s">
        <v>53</v>
      </c>
      <c r="M9" s="18" t="s">
        <v>54</v>
      </c>
      <c r="N9" s="19" t="s">
        <v>41</v>
      </c>
      <c r="O9" s="20" t="s">
        <v>53</v>
      </c>
      <c r="P9" s="20" t="s">
        <v>54</v>
      </c>
      <c r="Q9" s="150"/>
      <c r="R9" s="150"/>
      <c r="S9" s="161"/>
      <c r="T9" s="162"/>
      <c r="U9" s="162"/>
      <c r="V9" s="152"/>
      <c r="W9" s="105" t="s">
        <v>46</v>
      </c>
      <c r="X9" s="105" t="s">
        <v>47</v>
      </c>
      <c r="Y9" s="107" t="s">
        <v>46</v>
      </c>
      <c r="Z9" s="107" t="s">
        <v>47</v>
      </c>
      <c r="AA9" s="107" t="s">
        <v>46</v>
      </c>
      <c r="AB9" s="107" t="s">
        <v>47</v>
      </c>
      <c r="AC9" s="107" t="s">
        <v>46</v>
      </c>
      <c r="AD9" s="107" t="s">
        <v>47</v>
      </c>
      <c r="AE9" s="106" t="s">
        <v>46</v>
      </c>
      <c r="AF9" s="106" t="s">
        <v>47</v>
      </c>
      <c r="AG9" s="108" t="s">
        <v>46</v>
      </c>
      <c r="AH9" s="108" t="s">
        <v>47</v>
      </c>
      <c r="AI9" s="108" t="s">
        <v>46</v>
      </c>
      <c r="AJ9" s="108" t="s">
        <v>47</v>
      </c>
      <c r="AK9" s="108" t="s">
        <v>46</v>
      </c>
      <c r="AL9" s="108" t="s">
        <v>47</v>
      </c>
      <c r="AM9" s="177"/>
      <c r="AN9" s="168"/>
      <c r="AO9" s="168"/>
      <c r="AP9" s="168"/>
      <c r="AQ9" s="168"/>
      <c r="AR9" s="168"/>
      <c r="AS9" s="168"/>
      <c r="AT9" s="168"/>
      <c r="AU9" s="163"/>
      <c r="AV9" s="168"/>
      <c r="AW9" s="161"/>
      <c r="AX9" s="119" t="s">
        <v>72</v>
      </c>
      <c r="AY9" s="119">
        <v>2111</v>
      </c>
      <c r="AZ9" s="119">
        <v>2120</v>
      </c>
      <c r="BA9" s="119">
        <v>2220</v>
      </c>
      <c r="BB9" s="119" t="s">
        <v>73</v>
      </c>
      <c r="BC9" s="119">
        <v>2210</v>
      </c>
      <c r="BD9" s="119">
        <v>2240</v>
      </c>
      <c r="BE9" s="119">
        <v>2270</v>
      </c>
      <c r="BF9" s="119">
        <v>2271</v>
      </c>
      <c r="BG9" s="119">
        <v>2272</v>
      </c>
      <c r="BH9" s="119">
        <v>2273</v>
      </c>
      <c r="BI9" s="119">
        <v>2274</v>
      </c>
      <c r="BJ9" s="119">
        <v>2275</v>
      </c>
      <c r="BK9" s="119">
        <v>2276</v>
      </c>
      <c r="BL9" s="171"/>
      <c r="BM9" s="110"/>
      <c r="BN9" s="97" t="s">
        <v>69</v>
      </c>
      <c r="BO9" s="98" t="s">
        <v>70</v>
      </c>
    </row>
    <row r="10" spans="1:67" s="43" customFormat="1" ht="27.75" customHeight="1" x14ac:dyDescent="0.2">
      <c r="A10" s="26">
        <v>1</v>
      </c>
      <c r="B10" s="27">
        <v>2</v>
      </c>
      <c r="C10" s="28">
        <v>3</v>
      </c>
      <c r="D10" s="28">
        <v>4</v>
      </c>
      <c r="E10" s="29">
        <v>5</v>
      </c>
      <c r="F10" s="30">
        <v>6</v>
      </c>
      <c r="G10" s="30">
        <v>7</v>
      </c>
      <c r="H10" s="31">
        <v>8</v>
      </c>
      <c r="I10" s="31">
        <v>9</v>
      </c>
      <c r="J10" s="31">
        <v>10</v>
      </c>
      <c r="K10" s="32">
        <v>11</v>
      </c>
      <c r="L10" s="33">
        <v>12</v>
      </c>
      <c r="M10" s="33">
        <v>13</v>
      </c>
      <c r="N10" s="34">
        <v>14</v>
      </c>
      <c r="O10" s="35">
        <v>15</v>
      </c>
      <c r="P10" s="35">
        <v>16</v>
      </c>
      <c r="Q10" s="36">
        <v>17</v>
      </c>
      <c r="R10" s="36">
        <v>18</v>
      </c>
      <c r="S10" s="37">
        <v>19</v>
      </c>
      <c r="T10" s="38">
        <v>20</v>
      </c>
      <c r="U10" s="38">
        <v>21</v>
      </c>
      <c r="V10" s="39">
        <v>22</v>
      </c>
      <c r="W10" s="40">
        <v>23</v>
      </c>
      <c r="X10" s="40">
        <v>24</v>
      </c>
      <c r="Y10" s="40">
        <v>25</v>
      </c>
      <c r="Z10" s="40">
        <v>26</v>
      </c>
      <c r="AA10" s="40">
        <v>27</v>
      </c>
      <c r="AB10" s="40">
        <v>28</v>
      </c>
      <c r="AC10" s="40">
        <v>29</v>
      </c>
      <c r="AD10" s="40">
        <v>30</v>
      </c>
      <c r="AE10" s="41">
        <v>31</v>
      </c>
      <c r="AF10" s="41">
        <v>32</v>
      </c>
      <c r="AG10" s="40">
        <v>33</v>
      </c>
      <c r="AH10" s="40">
        <v>34</v>
      </c>
      <c r="AI10" s="40">
        <v>35</v>
      </c>
      <c r="AJ10" s="40">
        <v>36</v>
      </c>
      <c r="AK10" s="40">
        <v>37</v>
      </c>
      <c r="AL10" s="40">
        <v>38</v>
      </c>
      <c r="AM10" s="42">
        <v>39</v>
      </c>
      <c r="AN10" s="42">
        <v>40</v>
      </c>
      <c r="AO10" s="26">
        <v>41</v>
      </c>
      <c r="AP10" s="26">
        <v>42</v>
      </c>
      <c r="AQ10" s="26">
        <v>43</v>
      </c>
      <c r="AR10" s="26">
        <v>44</v>
      </c>
      <c r="AS10" s="26">
        <v>45</v>
      </c>
      <c r="AT10" s="26">
        <v>46</v>
      </c>
      <c r="AU10" s="26">
        <v>47</v>
      </c>
      <c r="AV10" s="42">
        <v>48</v>
      </c>
      <c r="AW10" s="37">
        <v>49</v>
      </c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40">
        <v>56</v>
      </c>
      <c r="BM10" s="40"/>
      <c r="BN10" s="99"/>
      <c r="BO10" s="100"/>
    </row>
    <row r="11" spans="1:67" s="43" customFormat="1" ht="27.75" customHeight="1" x14ac:dyDescent="0.2">
      <c r="A11" s="111">
        <v>24</v>
      </c>
      <c r="B11" s="27">
        <f>C11+D11</f>
        <v>109</v>
      </c>
      <c r="C11" s="28">
        <f>F11+I11+O11</f>
        <v>26</v>
      </c>
      <c r="D11" s="28">
        <f>G11+J11+P11</f>
        <v>83</v>
      </c>
      <c r="E11" s="29">
        <f>F11+G11</f>
        <v>0</v>
      </c>
      <c r="F11" s="30"/>
      <c r="G11" s="30"/>
      <c r="H11" s="31">
        <f>I11+J11</f>
        <v>109</v>
      </c>
      <c r="I11" s="31">
        <v>26</v>
      </c>
      <c r="J11" s="31">
        <v>83</v>
      </c>
      <c r="K11" s="32"/>
      <c r="L11" s="33"/>
      <c r="M11" s="33"/>
      <c r="N11" s="34">
        <f>O11+P11</f>
        <v>0</v>
      </c>
      <c r="O11" s="35"/>
      <c r="P11" s="35"/>
      <c r="Q11" s="36"/>
      <c r="R11" s="36"/>
      <c r="S11" s="37"/>
      <c r="T11" s="38"/>
      <c r="U11" s="38"/>
      <c r="V11" s="39"/>
      <c r="W11" s="40"/>
      <c r="X11" s="40"/>
      <c r="Y11" s="40"/>
      <c r="Z11" s="40"/>
      <c r="AA11" s="40"/>
      <c r="AB11" s="40"/>
      <c r="AC11" s="40"/>
      <c r="AD11" s="40"/>
      <c r="AE11" s="41"/>
      <c r="AF11" s="41"/>
      <c r="AG11" s="40"/>
      <c r="AH11" s="40"/>
      <c r="AI11" s="40"/>
      <c r="AJ11" s="40"/>
      <c r="AK11" s="40"/>
      <c r="AL11" s="40"/>
      <c r="AM11" s="117">
        <v>1.3</v>
      </c>
      <c r="AN11" s="117">
        <v>2861.2928299999999</v>
      </c>
      <c r="AO11" s="117">
        <v>0.41</v>
      </c>
      <c r="AP11" s="117">
        <v>9.3149209699999993</v>
      </c>
      <c r="AQ11" s="117">
        <v>233.34</v>
      </c>
      <c r="AR11" s="117">
        <v>656.92219</v>
      </c>
      <c r="AS11" s="117">
        <v>1.2</v>
      </c>
      <c r="AT11" s="117">
        <v>1.3</v>
      </c>
      <c r="AU11" s="117">
        <v>2.9</v>
      </c>
      <c r="AV11" s="117">
        <v>4934</v>
      </c>
      <c r="AW11" s="125">
        <f>AX11+BA11+BB11+BE11</f>
        <v>8790.02</v>
      </c>
      <c r="AX11" s="123">
        <f>ROUND(((G11+M11*AT11+P11*AU11+J11*AM11)+(F11+L11*AT11+O11*AU11+I11*AM11)*AS11)*(AN11+AN11*AO11)*12/1000,3)</f>
        <v>7187.4049999999997</v>
      </c>
      <c r="AY11" s="37">
        <f t="shared" ref="AY11:AY22" si="0">AX11/122*100</f>
        <v>5891.3155737704919</v>
      </c>
      <c r="AZ11" s="125">
        <f>AX11-AY11</f>
        <v>1296.0894262295078</v>
      </c>
      <c r="BA11" s="123">
        <f>ROUND(((G11+M11*AT11+P11*AU11+J11*AM11)+(F11+L11*AT11+O11*AU11+I11*AM11)*AS11)*AP11*12/1000,3)</f>
        <v>16.594999999999999</v>
      </c>
      <c r="BB11" s="123">
        <f>ROUND(((G11+M11*AT11+P11*AU11+J11*AM11)+(F11+L11*AT11+O11*AU11+I11*AM11)*AS11)*AQ11*12/1000,3)</f>
        <v>415.7</v>
      </c>
      <c r="BC11" s="123"/>
      <c r="BD11" s="123"/>
      <c r="BE11" s="123">
        <f>ROUND(((G11+M11*AT11+P11*AU11+J11*AM11)+(F11+L11*AT11+O11*AU11+I11*AM11)*AS11)*AR11*12/1000,3)</f>
        <v>1170.32</v>
      </c>
      <c r="BF11" s="124"/>
      <c r="BG11" s="124"/>
      <c r="BH11" s="124"/>
      <c r="BI11" s="124"/>
      <c r="BJ11" s="124"/>
      <c r="BK11" s="124"/>
      <c r="BL11" s="40"/>
      <c r="BM11" s="40"/>
      <c r="BN11" s="99"/>
      <c r="BO11" s="100"/>
    </row>
    <row r="12" spans="1:67" s="43" customFormat="1" ht="27.75" customHeight="1" x14ac:dyDescent="0.2">
      <c r="A12" s="111">
        <v>32</v>
      </c>
      <c r="B12" s="27">
        <f t="shared" ref="B12:B67" si="1">C12+D12</f>
        <v>53</v>
      </c>
      <c r="C12" s="28">
        <f t="shared" ref="C12:C67" si="2">F12+I12+O12</f>
        <v>0</v>
      </c>
      <c r="D12" s="28">
        <f t="shared" ref="D12:D67" si="3">G12+J12+P12</f>
        <v>53</v>
      </c>
      <c r="E12" s="29">
        <f t="shared" ref="E12:E67" si="4">F12+G12</f>
        <v>0</v>
      </c>
      <c r="F12" s="30"/>
      <c r="G12" s="30"/>
      <c r="H12" s="31">
        <f t="shared" ref="H12:H67" si="5">I12+J12</f>
        <v>0</v>
      </c>
      <c r="I12" s="31"/>
      <c r="J12" s="31"/>
      <c r="K12" s="32"/>
      <c r="L12" s="33"/>
      <c r="M12" s="33"/>
      <c r="N12" s="34">
        <f t="shared" ref="N12:N67" si="6">O12+P12</f>
        <v>53</v>
      </c>
      <c r="O12" s="35"/>
      <c r="P12" s="35">
        <v>53</v>
      </c>
      <c r="Q12" s="36"/>
      <c r="R12" s="36"/>
      <c r="S12" s="37"/>
      <c r="T12" s="38"/>
      <c r="U12" s="38"/>
      <c r="V12" s="39"/>
      <c r="W12" s="40"/>
      <c r="X12" s="40"/>
      <c r="Y12" s="40"/>
      <c r="Z12" s="40"/>
      <c r="AA12" s="40"/>
      <c r="AB12" s="40"/>
      <c r="AC12" s="40"/>
      <c r="AD12" s="40"/>
      <c r="AE12" s="41"/>
      <c r="AF12" s="41"/>
      <c r="AG12" s="40"/>
      <c r="AH12" s="40"/>
      <c r="AI12" s="40"/>
      <c r="AJ12" s="40"/>
      <c r="AK12" s="40"/>
      <c r="AL12" s="40"/>
      <c r="AM12" s="117">
        <v>1.3</v>
      </c>
      <c r="AN12" s="117">
        <v>2861.2928299999999</v>
      </c>
      <c r="AO12" s="117">
        <v>0.41</v>
      </c>
      <c r="AP12" s="117">
        <v>9.3149209699999993</v>
      </c>
      <c r="AQ12" s="117">
        <v>233.34</v>
      </c>
      <c r="AR12" s="117">
        <v>656.92219</v>
      </c>
      <c r="AS12" s="117">
        <v>1.2</v>
      </c>
      <c r="AT12" s="117">
        <v>1.3</v>
      </c>
      <c r="AU12" s="117">
        <v>2.9</v>
      </c>
      <c r="AV12" s="117">
        <v>4934</v>
      </c>
      <c r="AW12" s="125">
        <f t="shared" ref="AW12:AW67" si="7">AX12+BA12+BB12+BE12</f>
        <v>9100.2690000000002</v>
      </c>
      <c r="AX12" s="123">
        <f t="shared" ref="AX12:AX67" si="8">ROUND(((G12+M12*AT12+P12*AU12+J12*AM12)+(F12+L12*AT12+O12*AU12+I12*AM12)*AS12)*(AN12+AN12*AO12)*12/1000,3)</f>
        <v>7441.09</v>
      </c>
      <c r="AY12" s="37">
        <f t="shared" si="0"/>
        <v>6099.2540983606559</v>
      </c>
      <c r="AZ12" s="125">
        <f t="shared" ref="AZ12:AZ67" si="9">AX12-AY12</f>
        <v>1341.8359016393442</v>
      </c>
      <c r="BA12" s="123">
        <f t="shared" ref="BA12:BA69" si="10">ROUND(((G12+M12*AT12+P12*AU12+J12*AM12)+(F12+L12*AT12+O12*AU12+I12*AM12)*AS12)*AP12*12/1000,3)</f>
        <v>17.18</v>
      </c>
      <c r="BB12" s="123">
        <f t="shared" ref="BB12:BB67" si="11">ROUND(((G12+M12*AT12+P12*AU12+J12*AM12)+(F12+L12*AT12+O12*AU12+I12*AM12)*AS12)*AQ12*12/1000,3)</f>
        <v>430.37200000000001</v>
      </c>
      <c r="BC12" s="37"/>
      <c r="BD12" s="37"/>
      <c r="BE12" s="123">
        <f t="shared" ref="BE12:BE67" si="12">ROUND(((G12+M12*AT12+P12*AU12+J12*AM12)+(F12+L12*AT12+O12*AU12+I12*AM12)*AS12)*AR12*12/1000,3)</f>
        <v>1211.627</v>
      </c>
      <c r="BF12" s="37"/>
      <c r="BG12" s="37"/>
      <c r="BH12" s="37"/>
      <c r="BI12" s="37"/>
      <c r="BJ12" s="37"/>
      <c r="BK12" s="37"/>
      <c r="BL12" s="40"/>
      <c r="BM12" s="40"/>
      <c r="BN12" s="99"/>
      <c r="BO12" s="100"/>
    </row>
    <row r="13" spans="1:67" s="43" customFormat="1" ht="27.75" customHeight="1" x14ac:dyDescent="0.2">
      <c r="A13" s="111">
        <v>41</v>
      </c>
      <c r="B13" s="27">
        <f t="shared" si="1"/>
        <v>78</v>
      </c>
      <c r="C13" s="28">
        <f t="shared" si="2"/>
        <v>11</v>
      </c>
      <c r="D13" s="28">
        <f t="shared" si="3"/>
        <v>67</v>
      </c>
      <c r="E13" s="29">
        <f t="shared" si="4"/>
        <v>0</v>
      </c>
      <c r="F13" s="30"/>
      <c r="G13" s="30"/>
      <c r="H13" s="31">
        <f t="shared" si="5"/>
        <v>78</v>
      </c>
      <c r="I13" s="31">
        <v>11</v>
      </c>
      <c r="J13" s="31">
        <v>67</v>
      </c>
      <c r="K13" s="32"/>
      <c r="L13" s="33"/>
      <c r="M13" s="33"/>
      <c r="N13" s="34">
        <f t="shared" si="6"/>
        <v>0</v>
      </c>
      <c r="O13" s="35"/>
      <c r="P13" s="35"/>
      <c r="Q13" s="36"/>
      <c r="R13" s="36"/>
      <c r="S13" s="37"/>
      <c r="T13" s="38"/>
      <c r="U13" s="38"/>
      <c r="V13" s="39"/>
      <c r="W13" s="40"/>
      <c r="X13" s="40"/>
      <c r="Y13" s="40"/>
      <c r="Z13" s="40"/>
      <c r="AA13" s="40"/>
      <c r="AB13" s="40"/>
      <c r="AC13" s="40"/>
      <c r="AD13" s="40"/>
      <c r="AE13" s="41"/>
      <c r="AF13" s="41"/>
      <c r="AG13" s="40"/>
      <c r="AH13" s="40"/>
      <c r="AI13" s="40"/>
      <c r="AJ13" s="40"/>
      <c r="AK13" s="40"/>
      <c r="AL13" s="40"/>
      <c r="AM13" s="117">
        <v>1.3</v>
      </c>
      <c r="AN13" s="117">
        <v>2861.2928299999999</v>
      </c>
      <c r="AO13" s="117">
        <v>0.41</v>
      </c>
      <c r="AP13" s="117">
        <v>9.3149209699999993</v>
      </c>
      <c r="AQ13" s="117">
        <v>233.34</v>
      </c>
      <c r="AR13" s="117">
        <v>656.92219</v>
      </c>
      <c r="AS13" s="117">
        <v>1.2</v>
      </c>
      <c r="AT13" s="117">
        <v>1.3</v>
      </c>
      <c r="AU13" s="117">
        <v>2.9</v>
      </c>
      <c r="AV13" s="117">
        <v>4934</v>
      </c>
      <c r="AW13" s="125">
        <f t="shared" si="7"/>
        <v>6173.0249999999996</v>
      </c>
      <c r="AX13" s="123">
        <f t="shared" si="8"/>
        <v>5047.5469999999996</v>
      </c>
      <c r="AY13" s="37">
        <f t="shared" si="0"/>
        <v>4137.3336065573767</v>
      </c>
      <c r="AZ13" s="125">
        <f t="shared" si="9"/>
        <v>910.21339344262287</v>
      </c>
      <c r="BA13" s="123">
        <f t="shared" si="10"/>
        <v>11.654</v>
      </c>
      <c r="BB13" s="123">
        <f t="shared" si="11"/>
        <v>291.93599999999998</v>
      </c>
      <c r="BC13" s="37"/>
      <c r="BD13" s="37"/>
      <c r="BE13" s="123">
        <f t="shared" si="12"/>
        <v>821.88800000000003</v>
      </c>
      <c r="BF13" s="37"/>
      <c r="BG13" s="37"/>
      <c r="BH13" s="37"/>
      <c r="BI13" s="37"/>
      <c r="BJ13" s="37"/>
      <c r="BK13" s="37"/>
      <c r="BL13" s="40"/>
      <c r="BM13" s="40"/>
      <c r="BN13" s="99"/>
      <c r="BO13" s="100"/>
    </row>
    <row r="14" spans="1:67" s="43" customFormat="1" ht="27.75" customHeight="1" x14ac:dyDescent="0.2">
      <c r="A14" s="111">
        <v>61</v>
      </c>
      <c r="B14" s="27">
        <f t="shared" si="1"/>
        <v>60</v>
      </c>
      <c r="C14" s="28">
        <f t="shared" si="2"/>
        <v>12</v>
      </c>
      <c r="D14" s="28">
        <f t="shared" si="3"/>
        <v>48</v>
      </c>
      <c r="E14" s="29">
        <f t="shared" si="4"/>
        <v>0</v>
      </c>
      <c r="F14" s="30"/>
      <c r="G14" s="30"/>
      <c r="H14" s="31">
        <f t="shared" si="5"/>
        <v>60</v>
      </c>
      <c r="I14" s="31">
        <v>12</v>
      </c>
      <c r="J14" s="31">
        <v>48</v>
      </c>
      <c r="K14" s="32"/>
      <c r="L14" s="33"/>
      <c r="M14" s="33"/>
      <c r="N14" s="34">
        <f t="shared" si="6"/>
        <v>0</v>
      </c>
      <c r="O14" s="35"/>
      <c r="P14" s="35"/>
      <c r="Q14" s="36"/>
      <c r="R14" s="36"/>
      <c r="S14" s="37"/>
      <c r="T14" s="38"/>
      <c r="U14" s="38"/>
      <c r="V14" s="39"/>
      <c r="W14" s="40"/>
      <c r="X14" s="40"/>
      <c r="Y14" s="40"/>
      <c r="Z14" s="40"/>
      <c r="AA14" s="40"/>
      <c r="AB14" s="40"/>
      <c r="AC14" s="40"/>
      <c r="AD14" s="40"/>
      <c r="AE14" s="41"/>
      <c r="AF14" s="41"/>
      <c r="AG14" s="40"/>
      <c r="AH14" s="40"/>
      <c r="AI14" s="40"/>
      <c r="AJ14" s="40"/>
      <c r="AK14" s="40"/>
      <c r="AL14" s="40"/>
      <c r="AM14" s="117">
        <v>1.3</v>
      </c>
      <c r="AN14" s="117">
        <v>2861.2928299999999</v>
      </c>
      <c r="AO14" s="117">
        <v>0.41</v>
      </c>
      <c r="AP14" s="117">
        <v>9.3149209699999993</v>
      </c>
      <c r="AQ14" s="117">
        <v>233.34</v>
      </c>
      <c r="AR14" s="117">
        <v>656.92219</v>
      </c>
      <c r="AS14" s="117">
        <v>1.2</v>
      </c>
      <c r="AT14" s="117">
        <v>1.3</v>
      </c>
      <c r="AU14" s="117">
        <v>2.9</v>
      </c>
      <c r="AV14" s="117">
        <v>4934</v>
      </c>
      <c r="AW14" s="125">
        <f t="shared" si="7"/>
        <v>4802.9530000000004</v>
      </c>
      <c r="AX14" s="123">
        <f t="shared" si="8"/>
        <v>3927.2689999999998</v>
      </c>
      <c r="AY14" s="37">
        <f t="shared" si="0"/>
        <v>3219.0729508196719</v>
      </c>
      <c r="AZ14" s="125">
        <f t="shared" si="9"/>
        <v>708.19604918032792</v>
      </c>
      <c r="BA14" s="123">
        <f t="shared" si="10"/>
        <v>9.0679999999999996</v>
      </c>
      <c r="BB14" s="123">
        <f t="shared" si="11"/>
        <v>227.142</v>
      </c>
      <c r="BC14" s="37"/>
      <c r="BD14" s="37"/>
      <c r="BE14" s="123">
        <f t="shared" si="12"/>
        <v>639.47400000000005</v>
      </c>
      <c r="BF14" s="37"/>
      <c r="BG14" s="37"/>
      <c r="BH14" s="37"/>
      <c r="BI14" s="37"/>
      <c r="BJ14" s="37"/>
      <c r="BK14" s="37"/>
      <c r="BL14" s="40"/>
      <c r="BM14" s="40"/>
      <c r="BN14" s="99"/>
      <c r="BO14" s="100"/>
    </row>
    <row r="15" spans="1:67" s="43" customFormat="1" ht="27.75" customHeight="1" x14ac:dyDescent="0.2">
      <c r="A15" s="111">
        <v>73</v>
      </c>
      <c r="B15" s="27">
        <f t="shared" si="1"/>
        <v>53</v>
      </c>
      <c r="C15" s="28">
        <f t="shared" si="2"/>
        <v>13</v>
      </c>
      <c r="D15" s="28">
        <f t="shared" si="3"/>
        <v>40</v>
      </c>
      <c r="E15" s="29">
        <f t="shared" si="4"/>
        <v>0</v>
      </c>
      <c r="F15" s="30"/>
      <c r="G15" s="30"/>
      <c r="H15" s="31">
        <f t="shared" si="5"/>
        <v>53</v>
      </c>
      <c r="I15" s="31">
        <v>13</v>
      </c>
      <c r="J15" s="31">
        <v>40</v>
      </c>
      <c r="K15" s="32"/>
      <c r="L15" s="33"/>
      <c r="M15" s="33"/>
      <c r="N15" s="34">
        <f t="shared" si="6"/>
        <v>0</v>
      </c>
      <c r="O15" s="35"/>
      <c r="P15" s="35"/>
      <c r="Q15" s="36"/>
      <c r="R15" s="36"/>
      <c r="S15" s="37"/>
      <c r="T15" s="38"/>
      <c r="U15" s="38"/>
      <c r="V15" s="39"/>
      <c r="W15" s="40"/>
      <c r="X15" s="40"/>
      <c r="Y15" s="40"/>
      <c r="Z15" s="40"/>
      <c r="AA15" s="40"/>
      <c r="AB15" s="40"/>
      <c r="AC15" s="40"/>
      <c r="AD15" s="40"/>
      <c r="AE15" s="41"/>
      <c r="AF15" s="41"/>
      <c r="AG15" s="40"/>
      <c r="AH15" s="40"/>
      <c r="AI15" s="40"/>
      <c r="AJ15" s="40"/>
      <c r="AK15" s="40"/>
      <c r="AL15" s="40"/>
      <c r="AM15" s="117">
        <v>1.3</v>
      </c>
      <c r="AN15" s="117">
        <v>2861.2928299999999</v>
      </c>
      <c r="AO15" s="117">
        <v>0.41</v>
      </c>
      <c r="AP15" s="117">
        <v>9.3149209699999993</v>
      </c>
      <c r="AQ15" s="117">
        <v>233.34</v>
      </c>
      <c r="AR15" s="117">
        <v>656.92219</v>
      </c>
      <c r="AS15" s="117">
        <v>1.2</v>
      </c>
      <c r="AT15" s="117">
        <v>1.3</v>
      </c>
      <c r="AU15" s="117">
        <v>2.9</v>
      </c>
      <c r="AV15" s="117">
        <v>4934</v>
      </c>
      <c r="AW15" s="125">
        <f t="shared" si="7"/>
        <v>4279.5540000000001</v>
      </c>
      <c r="AX15" s="123">
        <f t="shared" si="8"/>
        <v>3499.297</v>
      </c>
      <c r="AY15" s="37">
        <f t="shared" si="0"/>
        <v>2868.2762295081966</v>
      </c>
      <c r="AZ15" s="125">
        <f t="shared" si="9"/>
        <v>631.02077049180343</v>
      </c>
      <c r="BA15" s="123">
        <f t="shared" si="10"/>
        <v>8.0790000000000006</v>
      </c>
      <c r="BB15" s="123">
        <f t="shared" si="11"/>
        <v>202.39</v>
      </c>
      <c r="BC15" s="37"/>
      <c r="BD15" s="37"/>
      <c r="BE15" s="123">
        <f t="shared" si="12"/>
        <v>569.78800000000001</v>
      </c>
      <c r="BF15" s="37"/>
      <c r="BG15" s="37"/>
      <c r="BH15" s="37"/>
      <c r="BI15" s="37"/>
      <c r="BJ15" s="37"/>
      <c r="BK15" s="37"/>
      <c r="BL15" s="40"/>
      <c r="BM15" s="40"/>
      <c r="BN15" s="99"/>
      <c r="BO15" s="100"/>
    </row>
    <row r="16" spans="1:67" s="43" customFormat="1" ht="27.75" customHeight="1" x14ac:dyDescent="0.2">
      <c r="A16" s="111">
        <v>92</v>
      </c>
      <c r="B16" s="27">
        <f t="shared" si="1"/>
        <v>39</v>
      </c>
      <c r="C16" s="28">
        <f t="shared" si="2"/>
        <v>9</v>
      </c>
      <c r="D16" s="28">
        <f t="shared" si="3"/>
        <v>30</v>
      </c>
      <c r="E16" s="29">
        <f t="shared" si="4"/>
        <v>0</v>
      </c>
      <c r="F16" s="30"/>
      <c r="G16" s="30"/>
      <c r="H16" s="31">
        <f t="shared" si="5"/>
        <v>39</v>
      </c>
      <c r="I16" s="31">
        <v>9</v>
      </c>
      <c r="J16" s="31">
        <v>30</v>
      </c>
      <c r="K16" s="32"/>
      <c r="L16" s="33"/>
      <c r="M16" s="33"/>
      <c r="N16" s="34">
        <f t="shared" si="6"/>
        <v>0</v>
      </c>
      <c r="O16" s="35"/>
      <c r="P16" s="35"/>
      <c r="Q16" s="36"/>
      <c r="R16" s="36"/>
      <c r="S16" s="37"/>
      <c r="T16" s="38"/>
      <c r="U16" s="38"/>
      <c r="V16" s="39"/>
      <c r="W16" s="40"/>
      <c r="X16" s="40"/>
      <c r="Y16" s="40"/>
      <c r="Z16" s="40"/>
      <c r="AA16" s="40"/>
      <c r="AB16" s="40"/>
      <c r="AC16" s="40"/>
      <c r="AD16" s="40"/>
      <c r="AE16" s="41"/>
      <c r="AF16" s="41"/>
      <c r="AG16" s="40"/>
      <c r="AH16" s="40"/>
      <c r="AI16" s="40"/>
      <c r="AJ16" s="40"/>
      <c r="AK16" s="40"/>
      <c r="AL16" s="40"/>
      <c r="AM16" s="117">
        <v>1.3</v>
      </c>
      <c r="AN16" s="117">
        <v>2861.2928299999999</v>
      </c>
      <c r="AO16" s="117">
        <v>0.41</v>
      </c>
      <c r="AP16" s="117">
        <v>9.3149209699999993</v>
      </c>
      <c r="AQ16" s="117">
        <v>233.34</v>
      </c>
      <c r="AR16" s="117">
        <v>656.92219</v>
      </c>
      <c r="AS16" s="117">
        <v>1.2</v>
      </c>
      <c r="AT16" s="117">
        <v>1.3</v>
      </c>
      <c r="AU16" s="117">
        <v>2.9</v>
      </c>
      <c r="AV16" s="117">
        <v>4934</v>
      </c>
      <c r="AW16" s="125">
        <f t="shared" si="7"/>
        <v>3140.3920000000003</v>
      </c>
      <c r="AX16" s="123">
        <f t="shared" si="8"/>
        <v>2567.8290000000002</v>
      </c>
      <c r="AY16" s="37">
        <f t="shared" si="0"/>
        <v>2104.7778688524591</v>
      </c>
      <c r="AZ16" s="125">
        <f t="shared" si="9"/>
        <v>463.05113114754113</v>
      </c>
      <c r="BA16" s="123">
        <f t="shared" si="10"/>
        <v>5.9290000000000003</v>
      </c>
      <c r="BB16" s="123">
        <f t="shared" si="11"/>
        <v>148.51599999999999</v>
      </c>
      <c r="BC16" s="37"/>
      <c r="BD16" s="37"/>
      <c r="BE16" s="123">
        <f t="shared" si="12"/>
        <v>418.11799999999999</v>
      </c>
      <c r="BF16" s="37"/>
      <c r="BG16" s="37"/>
      <c r="BH16" s="37"/>
      <c r="BI16" s="37"/>
      <c r="BJ16" s="37"/>
      <c r="BK16" s="37"/>
      <c r="BL16" s="40"/>
      <c r="BM16" s="40"/>
      <c r="BN16" s="99"/>
      <c r="BO16" s="100"/>
    </row>
    <row r="17" spans="1:67" s="43" customFormat="1" ht="27.75" customHeight="1" x14ac:dyDescent="0.2">
      <c r="A17" s="111">
        <v>106</v>
      </c>
      <c r="B17" s="27">
        <f t="shared" si="1"/>
        <v>153</v>
      </c>
      <c r="C17" s="28">
        <f t="shared" si="2"/>
        <v>30</v>
      </c>
      <c r="D17" s="28">
        <f t="shared" si="3"/>
        <v>123</v>
      </c>
      <c r="E17" s="29">
        <f t="shared" si="4"/>
        <v>153</v>
      </c>
      <c r="F17" s="30">
        <v>30</v>
      </c>
      <c r="G17" s="30">
        <v>123</v>
      </c>
      <c r="H17" s="31">
        <f t="shared" si="5"/>
        <v>0</v>
      </c>
      <c r="I17" s="31"/>
      <c r="J17" s="31"/>
      <c r="K17" s="32"/>
      <c r="L17" s="33"/>
      <c r="M17" s="33"/>
      <c r="N17" s="34">
        <f t="shared" si="6"/>
        <v>0</v>
      </c>
      <c r="O17" s="35"/>
      <c r="P17" s="35"/>
      <c r="Q17" s="36"/>
      <c r="R17" s="36"/>
      <c r="S17" s="37"/>
      <c r="T17" s="38"/>
      <c r="U17" s="38"/>
      <c r="V17" s="39"/>
      <c r="W17" s="40"/>
      <c r="X17" s="40"/>
      <c r="Y17" s="40"/>
      <c r="Z17" s="40"/>
      <c r="AA17" s="40"/>
      <c r="AB17" s="40"/>
      <c r="AC17" s="40"/>
      <c r="AD17" s="40"/>
      <c r="AE17" s="41"/>
      <c r="AF17" s="41"/>
      <c r="AG17" s="40"/>
      <c r="AH17" s="40"/>
      <c r="AI17" s="40"/>
      <c r="AJ17" s="40"/>
      <c r="AK17" s="40"/>
      <c r="AL17" s="40"/>
      <c r="AM17" s="117">
        <v>1.3</v>
      </c>
      <c r="AN17" s="117">
        <v>2861.2928299999999</v>
      </c>
      <c r="AO17" s="117">
        <v>0.41</v>
      </c>
      <c r="AP17" s="117">
        <v>9.3149209699999993</v>
      </c>
      <c r="AQ17" s="117">
        <v>233.34</v>
      </c>
      <c r="AR17" s="117">
        <v>656.92219</v>
      </c>
      <c r="AS17" s="117">
        <v>1.2</v>
      </c>
      <c r="AT17" s="117">
        <v>1.3</v>
      </c>
      <c r="AU17" s="117">
        <v>2.9</v>
      </c>
      <c r="AV17" s="117">
        <v>4934</v>
      </c>
      <c r="AW17" s="125">
        <f t="shared" si="7"/>
        <v>9414.0730000000003</v>
      </c>
      <c r="AX17" s="123">
        <f t="shared" si="8"/>
        <v>7697.6790000000001</v>
      </c>
      <c r="AY17" s="37">
        <f t="shared" si="0"/>
        <v>6309.5729508196719</v>
      </c>
      <c r="AZ17" s="125">
        <f t="shared" si="9"/>
        <v>1388.1060491803282</v>
      </c>
      <c r="BA17" s="123">
        <f t="shared" si="10"/>
        <v>17.773</v>
      </c>
      <c r="BB17" s="123">
        <f t="shared" si="11"/>
        <v>445.21300000000002</v>
      </c>
      <c r="BC17" s="37"/>
      <c r="BD17" s="37"/>
      <c r="BE17" s="123">
        <f t="shared" si="12"/>
        <v>1253.4079999999999</v>
      </c>
      <c r="BF17" s="37"/>
      <c r="BG17" s="37"/>
      <c r="BH17" s="37"/>
      <c r="BI17" s="37"/>
      <c r="BJ17" s="37"/>
      <c r="BK17" s="37"/>
      <c r="BL17" s="40"/>
      <c r="BM17" s="40"/>
      <c r="BN17" s="99"/>
      <c r="BO17" s="100"/>
    </row>
    <row r="18" spans="1:67" s="43" customFormat="1" ht="27.75" customHeight="1" x14ac:dyDescent="0.2">
      <c r="A18" s="111">
        <v>117</v>
      </c>
      <c r="B18" s="27">
        <f t="shared" si="1"/>
        <v>53</v>
      </c>
      <c r="C18" s="28">
        <f t="shared" si="2"/>
        <v>3</v>
      </c>
      <c r="D18" s="28">
        <f t="shared" si="3"/>
        <v>50</v>
      </c>
      <c r="E18" s="29">
        <f t="shared" si="4"/>
        <v>0</v>
      </c>
      <c r="F18" s="30"/>
      <c r="G18" s="30"/>
      <c r="H18" s="31">
        <f t="shared" si="5"/>
        <v>53</v>
      </c>
      <c r="I18" s="31">
        <v>3</v>
      </c>
      <c r="J18" s="31">
        <v>50</v>
      </c>
      <c r="K18" s="32"/>
      <c r="L18" s="33"/>
      <c r="M18" s="33"/>
      <c r="N18" s="34">
        <f t="shared" si="6"/>
        <v>0</v>
      </c>
      <c r="O18" s="35"/>
      <c r="P18" s="35"/>
      <c r="Q18" s="36"/>
      <c r="R18" s="36"/>
      <c r="S18" s="37"/>
      <c r="T18" s="38"/>
      <c r="U18" s="38"/>
      <c r="V18" s="39"/>
      <c r="W18" s="40"/>
      <c r="X18" s="40"/>
      <c r="Y18" s="40"/>
      <c r="Z18" s="40"/>
      <c r="AA18" s="40"/>
      <c r="AB18" s="40"/>
      <c r="AC18" s="40"/>
      <c r="AD18" s="40"/>
      <c r="AE18" s="41"/>
      <c r="AF18" s="41"/>
      <c r="AG18" s="40"/>
      <c r="AH18" s="40"/>
      <c r="AI18" s="40"/>
      <c r="AJ18" s="40"/>
      <c r="AK18" s="40"/>
      <c r="AL18" s="40"/>
      <c r="AM18" s="117">
        <v>1.3</v>
      </c>
      <c r="AN18" s="117">
        <v>2861.2928299999999</v>
      </c>
      <c r="AO18" s="117">
        <v>0.41</v>
      </c>
      <c r="AP18" s="117">
        <v>9.3149209699999993</v>
      </c>
      <c r="AQ18" s="117">
        <v>233.34</v>
      </c>
      <c r="AR18" s="117">
        <v>656.92219</v>
      </c>
      <c r="AS18" s="117">
        <v>1.2</v>
      </c>
      <c r="AT18" s="117">
        <v>1.3</v>
      </c>
      <c r="AU18" s="117">
        <v>2.9</v>
      </c>
      <c r="AV18" s="117">
        <v>4934</v>
      </c>
      <c r="AW18" s="125">
        <f t="shared" si="7"/>
        <v>4125.6140000000005</v>
      </c>
      <c r="AX18" s="123">
        <f t="shared" si="8"/>
        <v>3373.4229999999998</v>
      </c>
      <c r="AY18" s="37">
        <f t="shared" si="0"/>
        <v>2765.1008196721309</v>
      </c>
      <c r="AZ18" s="125">
        <f t="shared" si="9"/>
        <v>608.32218032786886</v>
      </c>
      <c r="BA18" s="123">
        <f t="shared" si="10"/>
        <v>7.7889999999999997</v>
      </c>
      <c r="BB18" s="123">
        <f t="shared" si="11"/>
        <v>195.11</v>
      </c>
      <c r="BC18" s="37"/>
      <c r="BD18" s="37"/>
      <c r="BE18" s="123">
        <f t="shared" si="12"/>
        <v>549.29200000000003</v>
      </c>
      <c r="BF18" s="37"/>
      <c r="BG18" s="37"/>
      <c r="BH18" s="37"/>
      <c r="BI18" s="37"/>
      <c r="BJ18" s="37"/>
      <c r="BK18" s="37"/>
      <c r="BL18" s="40"/>
      <c r="BM18" s="40"/>
      <c r="BN18" s="99"/>
      <c r="BO18" s="100"/>
    </row>
    <row r="19" spans="1:67" s="43" customFormat="1" ht="27.75" customHeight="1" x14ac:dyDescent="0.2">
      <c r="A19" s="111">
        <v>118</v>
      </c>
      <c r="B19" s="27">
        <f t="shared" si="1"/>
        <v>45</v>
      </c>
      <c r="C19" s="28">
        <f t="shared" si="2"/>
        <v>8</v>
      </c>
      <c r="D19" s="28">
        <f t="shared" si="3"/>
        <v>37</v>
      </c>
      <c r="E19" s="29">
        <f t="shared" si="4"/>
        <v>0</v>
      </c>
      <c r="F19" s="30"/>
      <c r="G19" s="30"/>
      <c r="H19" s="31">
        <f t="shared" si="5"/>
        <v>45</v>
      </c>
      <c r="I19" s="31">
        <v>8</v>
      </c>
      <c r="J19" s="31">
        <v>37</v>
      </c>
      <c r="K19" s="32"/>
      <c r="L19" s="33"/>
      <c r="M19" s="33"/>
      <c r="N19" s="34">
        <f t="shared" si="6"/>
        <v>0</v>
      </c>
      <c r="O19" s="35"/>
      <c r="P19" s="35"/>
      <c r="Q19" s="36"/>
      <c r="R19" s="36"/>
      <c r="S19" s="37"/>
      <c r="T19" s="38"/>
      <c r="U19" s="38"/>
      <c r="V19" s="39"/>
      <c r="W19" s="40"/>
      <c r="X19" s="40"/>
      <c r="Y19" s="40"/>
      <c r="Z19" s="40"/>
      <c r="AA19" s="40"/>
      <c r="AB19" s="40"/>
      <c r="AC19" s="40"/>
      <c r="AD19" s="40"/>
      <c r="AE19" s="41"/>
      <c r="AF19" s="41"/>
      <c r="AG19" s="40"/>
      <c r="AH19" s="40"/>
      <c r="AI19" s="40"/>
      <c r="AJ19" s="40"/>
      <c r="AK19" s="40"/>
      <c r="AL19" s="40"/>
      <c r="AM19" s="117">
        <v>1.3</v>
      </c>
      <c r="AN19" s="117">
        <v>2861.2928299999999</v>
      </c>
      <c r="AO19" s="117">
        <v>0.41</v>
      </c>
      <c r="AP19" s="117">
        <v>9.3149209699999993</v>
      </c>
      <c r="AQ19" s="117">
        <v>233.34</v>
      </c>
      <c r="AR19" s="117">
        <v>656.92219</v>
      </c>
      <c r="AS19" s="117">
        <v>1.2</v>
      </c>
      <c r="AT19" s="117">
        <v>1.3</v>
      </c>
      <c r="AU19" s="117">
        <v>2.9</v>
      </c>
      <c r="AV19" s="117">
        <v>4934</v>
      </c>
      <c r="AW19" s="125">
        <f t="shared" si="7"/>
        <v>3586.8209999999999</v>
      </c>
      <c r="AX19" s="123">
        <f t="shared" si="8"/>
        <v>2932.864</v>
      </c>
      <c r="AY19" s="37">
        <f t="shared" si="0"/>
        <v>2403.9868852459017</v>
      </c>
      <c r="AZ19" s="125">
        <f t="shared" si="9"/>
        <v>528.87711475409833</v>
      </c>
      <c r="BA19" s="123">
        <f t="shared" si="10"/>
        <v>6.7720000000000002</v>
      </c>
      <c r="BB19" s="123">
        <f t="shared" si="11"/>
        <v>169.62899999999999</v>
      </c>
      <c r="BC19" s="37"/>
      <c r="BD19" s="37"/>
      <c r="BE19" s="123">
        <f t="shared" si="12"/>
        <v>477.55599999999998</v>
      </c>
      <c r="BF19" s="37"/>
      <c r="BG19" s="37"/>
      <c r="BH19" s="37"/>
      <c r="BI19" s="37"/>
      <c r="BJ19" s="37"/>
      <c r="BK19" s="37"/>
      <c r="BL19" s="40"/>
      <c r="BM19" s="40"/>
      <c r="BN19" s="99"/>
      <c r="BO19" s="100"/>
    </row>
    <row r="20" spans="1:67" s="43" customFormat="1" ht="27.75" customHeight="1" x14ac:dyDescent="0.2">
      <c r="A20" s="111">
        <v>121</v>
      </c>
      <c r="B20" s="27">
        <f t="shared" si="1"/>
        <v>29</v>
      </c>
      <c r="C20" s="28">
        <f t="shared" si="2"/>
        <v>0</v>
      </c>
      <c r="D20" s="28">
        <f t="shared" si="3"/>
        <v>29</v>
      </c>
      <c r="E20" s="29">
        <f t="shared" si="4"/>
        <v>0</v>
      </c>
      <c r="F20" s="30"/>
      <c r="G20" s="30"/>
      <c r="H20" s="31">
        <f t="shared" si="5"/>
        <v>29</v>
      </c>
      <c r="I20" s="31"/>
      <c r="J20" s="31">
        <v>29</v>
      </c>
      <c r="K20" s="32"/>
      <c r="L20" s="33"/>
      <c r="M20" s="33"/>
      <c r="N20" s="34">
        <f t="shared" si="6"/>
        <v>0</v>
      </c>
      <c r="O20" s="35"/>
      <c r="P20" s="35"/>
      <c r="Q20" s="36"/>
      <c r="R20" s="36"/>
      <c r="S20" s="37"/>
      <c r="T20" s="38"/>
      <c r="U20" s="38"/>
      <c r="V20" s="39"/>
      <c r="W20" s="40"/>
      <c r="X20" s="40"/>
      <c r="Y20" s="40"/>
      <c r="Z20" s="40"/>
      <c r="AA20" s="40"/>
      <c r="AB20" s="40"/>
      <c r="AC20" s="40"/>
      <c r="AD20" s="40"/>
      <c r="AE20" s="41"/>
      <c r="AF20" s="41"/>
      <c r="AG20" s="40"/>
      <c r="AH20" s="40"/>
      <c r="AI20" s="40"/>
      <c r="AJ20" s="40"/>
      <c r="AK20" s="40"/>
      <c r="AL20" s="40"/>
      <c r="AM20" s="117">
        <v>1.3</v>
      </c>
      <c r="AN20" s="117">
        <v>2861.2928299999999</v>
      </c>
      <c r="AO20" s="117">
        <v>0.41</v>
      </c>
      <c r="AP20" s="117">
        <v>9.3149209699999993</v>
      </c>
      <c r="AQ20" s="117">
        <v>233.34</v>
      </c>
      <c r="AR20" s="117">
        <v>656.92219</v>
      </c>
      <c r="AS20" s="117">
        <v>1.2</v>
      </c>
      <c r="AT20" s="117">
        <v>1.3</v>
      </c>
      <c r="AU20" s="117">
        <v>2.9</v>
      </c>
      <c r="AV20" s="117">
        <v>4934</v>
      </c>
      <c r="AW20" s="125">
        <f t="shared" si="7"/>
        <v>2232.1419999999998</v>
      </c>
      <c r="AX20" s="123">
        <f t="shared" si="8"/>
        <v>1825.173</v>
      </c>
      <c r="AY20" s="37">
        <f t="shared" si="0"/>
        <v>1496.0434426229508</v>
      </c>
      <c r="AZ20" s="125">
        <f t="shared" si="9"/>
        <v>329.1295573770492</v>
      </c>
      <c r="BA20" s="123">
        <f t="shared" si="10"/>
        <v>4.2140000000000004</v>
      </c>
      <c r="BB20" s="123">
        <f t="shared" si="11"/>
        <v>105.563</v>
      </c>
      <c r="BC20" s="37"/>
      <c r="BD20" s="37"/>
      <c r="BE20" s="123">
        <f t="shared" si="12"/>
        <v>297.19200000000001</v>
      </c>
      <c r="BF20" s="37"/>
      <c r="BG20" s="37"/>
      <c r="BH20" s="37"/>
      <c r="BI20" s="37"/>
      <c r="BJ20" s="37"/>
      <c r="BK20" s="37"/>
      <c r="BL20" s="40"/>
      <c r="BM20" s="40"/>
      <c r="BN20" s="99"/>
      <c r="BO20" s="100"/>
    </row>
    <row r="21" spans="1:67" s="43" customFormat="1" ht="27.75" customHeight="1" x14ac:dyDescent="0.2">
      <c r="A21" s="111">
        <v>129</v>
      </c>
      <c r="B21" s="27">
        <f t="shared" si="1"/>
        <v>52</v>
      </c>
      <c r="C21" s="28">
        <f t="shared" si="2"/>
        <v>6</v>
      </c>
      <c r="D21" s="28">
        <f t="shared" si="3"/>
        <v>46</v>
      </c>
      <c r="E21" s="29">
        <f t="shared" si="4"/>
        <v>0</v>
      </c>
      <c r="F21" s="30"/>
      <c r="G21" s="30"/>
      <c r="H21" s="31">
        <f t="shared" si="5"/>
        <v>41</v>
      </c>
      <c r="I21" s="31">
        <v>6</v>
      </c>
      <c r="J21" s="31">
        <f>46-11</f>
        <v>35</v>
      </c>
      <c r="K21" s="32"/>
      <c r="L21" s="33"/>
      <c r="M21" s="33"/>
      <c r="N21" s="34">
        <f t="shared" si="6"/>
        <v>11</v>
      </c>
      <c r="O21" s="35"/>
      <c r="P21" s="35">
        <v>11</v>
      </c>
      <c r="Q21" s="36"/>
      <c r="R21" s="36"/>
      <c r="S21" s="37"/>
      <c r="T21" s="38"/>
      <c r="U21" s="38"/>
      <c r="V21" s="39"/>
      <c r="W21" s="40"/>
      <c r="X21" s="40"/>
      <c r="Y21" s="40"/>
      <c r="Z21" s="40"/>
      <c r="AA21" s="40"/>
      <c r="AB21" s="40"/>
      <c r="AC21" s="40"/>
      <c r="AD21" s="40"/>
      <c r="AE21" s="41"/>
      <c r="AF21" s="41"/>
      <c r="AG21" s="40"/>
      <c r="AH21" s="40"/>
      <c r="AI21" s="40"/>
      <c r="AJ21" s="40"/>
      <c r="AK21" s="40"/>
      <c r="AL21" s="40"/>
      <c r="AM21" s="117">
        <v>1.3</v>
      </c>
      <c r="AN21" s="117">
        <v>2861.2928299999999</v>
      </c>
      <c r="AO21" s="117">
        <v>0.41</v>
      </c>
      <c r="AP21" s="117">
        <v>9.3149209699999993</v>
      </c>
      <c r="AQ21" s="117">
        <v>233.34</v>
      </c>
      <c r="AR21" s="117">
        <v>656.92219</v>
      </c>
      <c r="AS21" s="117">
        <v>1.2</v>
      </c>
      <c r="AT21" s="117">
        <v>1.3</v>
      </c>
      <c r="AU21" s="117">
        <v>2.9</v>
      </c>
      <c r="AV21" s="117">
        <v>4934</v>
      </c>
      <c r="AW21" s="125">
        <f t="shared" si="7"/>
        <v>5136.8860000000004</v>
      </c>
      <c r="AX21" s="123">
        <f t="shared" si="8"/>
        <v>4200.3180000000002</v>
      </c>
      <c r="AY21" s="37">
        <f t="shared" si="0"/>
        <v>3442.8836065573769</v>
      </c>
      <c r="AZ21" s="125">
        <f t="shared" si="9"/>
        <v>757.43439344262333</v>
      </c>
      <c r="BA21" s="123">
        <f t="shared" si="10"/>
        <v>9.6980000000000004</v>
      </c>
      <c r="BB21" s="123">
        <f t="shared" si="11"/>
        <v>242.935</v>
      </c>
      <c r="BC21" s="37"/>
      <c r="BD21" s="37"/>
      <c r="BE21" s="123">
        <f t="shared" si="12"/>
        <v>683.93499999999995</v>
      </c>
      <c r="BF21" s="37"/>
      <c r="BG21" s="37"/>
      <c r="BH21" s="37"/>
      <c r="BI21" s="37"/>
      <c r="BJ21" s="37"/>
      <c r="BK21" s="37"/>
      <c r="BL21" s="40"/>
      <c r="BM21" s="40"/>
      <c r="BN21" s="99"/>
      <c r="BO21" s="100"/>
    </row>
    <row r="22" spans="1:67" s="43" customFormat="1" ht="27.75" customHeight="1" x14ac:dyDescent="0.2">
      <c r="A22" s="111">
        <v>131</v>
      </c>
      <c r="B22" s="27">
        <f t="shared" si="1"/>
        <v>131</v>
      </c>
      <c r="C22" s="28">
        <f t="shared" si="2"/>
        <v>19</v>
      </c>
      <c r="D22" s="28">
        <f t="shared" si="3"/>
        <v>112</v>
      </c>
      <c r="E22" s="29">
        <f t="shared" si="4"/>
        <v>107</v>
      </c>
      <c r="F22" s="30">
        <v>19</v>
      </c>
      <c r="G22" s="30">
        <f>112-24</f>
        <v>88</v>
      </c>
      <c r="H22" s="31">
        <f t="shared" si="5"/>
        <v>0</v>
      </c>
      <c r="I22" s="31"/>
      <c r="J22" s="31"/>
      <c r="K22" s="32"/>
      <c r="L22" s="33"/>
      <c r="M22" s="33"/>
      <c r="N22" s="34">
        <f t="shared" si="6"/>
        <v>24</v>
      </c>
      <c r="O22" s="35"/>
      <c r="P22" s="35">
        <v>24</v>
      </c>
      <c r="Q22" s="36"/>
      <c r="R22" s="36"/>
      <c r="S22" s="37"/>
      <c r="T22" s="38"/>
      <c r="U22" s="38"/>
      <c r="V22" s="39"/>
      <c r="W22" s="40"/>
      <c r="X22" s="40"/>
      <c r="Y22" s="40"/>
      <c r="Z22" s="40"/>
      <c r="AA22" s="40"/>
      <c r="AB22" s="40"/>
      <c r="AC22" s="40"/>
      <c r="AD22" s="40"/>
      <c r="AE22" s="41"/>
      <c r="AF22" s="41"/>
      <c r="AG22" s="40"/>
      <c r="AH22" s="40"/>
      <c r="AI22" s="40"/>
      <c r="AJ22" s="40"/>
      <c r="AK22" s="40"/>
      <c r="AL22" s="40"/>
      <c r="AM22" s="117">
        <v>1.3</v>
      </c>
      <c r="AN22" s="117">
        <v>2861.2928299999999</v>
      </c>
      <c r="AO22" s="117">
        <v>0.41</v>
      </c>
      <c r="AP22" s="117">
        <v>9.3149209699999993</v>
      </c>
      <c r="AQ22" s="117">
        <v>233.34</v>
      </c>
      <c r="AR22" s="117">
        <v>656.92219</v>
      </c>
      <c r="AS22" s="117">
        <v>1.2</v>
      </c>
      <c r="AT22" s="117">
        <v>1.3</v>
      </c>
      <c r="AU22" s="117">
        <v>2.9</v>
      </c>
      <c r="AV22" s="117">
        <v>4934</v>
      </c>
      <c r="AW22" s="125">
        <f t="shared" si="7"/>
        <v>10681.123</v>
      </c>
      <c r="AX22" s="123">
        <f>ROUND(((G22+M22*AT22+P22*AU22+J22*AM22)+(F22+L22*AT22+O22*AU22+I22*AM22)*AS22)*(AN22+AN22*AO22)*12/1000,3)</f>
        <v>8733.7189999999991</v>
      </c>
      <c r="AY22" s="37">
        <f t="shared" si="0"/>
        <v>7158.7860655737695</v>
      </c>
      <c r="AZ22" s="125">
        <f t="shared" si="9"/>
        <v>1574.9329344262296</v>
      </c>
      <c r="BA22" s="123">
        <f t="shared" si="10"/>
        <v>20.164999999999999</v>
      </c>
      <c r="BB22" s="123">
        <f t="shared" si="11"/>
        <v>505.13400000000001</v>
      </c>
      <c r="BC22" s="37"/>
      <c r="BD22" s="37"/>
      <c r="BE22" s="123">
        <f t="shared" si="12"/>
        <v>1422.105</v>
      </c>
      <c r="BF22" s="37"/>
      <c r="BG22" s="37"/>
      <c r="BH22" s="37"/>
      <c r="BI22" s="37"/>
      <c r="BJ22" s="37"/>
      <c r="BK22" s="37"/>
      <c r="BL22" s="40"/>
      <c r="BM22" s="40"/>
      <c r="BN22" s="99"/>
      <c r="BO22" s="100"/>
    </row>
    <row r="23" spans="1:67" s="43" customFormat="1" ht="27.75" customHeight="1" x14ac:dyDescent="0.2">
      <c r="A23" s="111">
        <v>150</v>
      </c>
      <c r="B23" s="27">
        <f t="shared" si="1"/>
        <v>257</v>
      </c>
      <c r="C23" s="28">
        <f t="shared" si="2"/>
        <v>61</v>
      </c>
      <c r="D23" s="28">
        <f t="shared" si="3"/>
        <v>196</v>
      </c>
      <c r="E23" s="29">
        <f t="shared" si="4"/>
        <v>257</v>
      </c>
      <c r="F23" s="30">
        <v>61</v>
      </c>
      <c r="G23" s="30">
        <v>196</v>
      </c>
      <c r="H23" s="31">
        <f t="shared" si="5"/>
        <v>0</v>
      </c>
      <c r="I23" s="31"/>
      <c r="J23" s="31"/>
      <c r="K23" s="32"/>
      <c r="L23" s="33"/>
      <c r="M23" s="33"/>
      <c r="N23" s="34">
        <f t="shared" si="6"/>
        <v>0</v>
      </c>
      <c r="O23" s="35"/>
      <c r="P23" s="35"/>
      <c r="Q23" s="36"/>
      <c r="R23" s="36"/>
      <c r="S23" s="37"/>
      <c r="T23" s="38"/>
      <c r="U23" s="38"/>
      <c r="V23" s="39"/>
      <c r="W23" s="40"/>
      <c r="X23" s="40"/>
      <c r="Y23" s="40"/>
      <c r="Z23" s="40"/>
      <c r="AA23" s="40"/>
      <c r="AB23" s="40"/>
      <c r="AC23" s="40"/>
      <c r="AD23" s="40"/>
      <c r="AE23" s="41"/>
      <c r="AF23" s="41"/>
      <c r="AG23" s="40"/>
      <c r="AH23" s="40"/>
      <c r="AI23" s="40"/>
      <c r="AJ23" s="40"/>
      <c r="AK23" s="40"/>
      <c r="AL23" s="40"/>
      <c r="AM23" s="117">
        <v>1.3</v>
      </c>
      <c r="AN23" s="117">
        <v>2861.2928299999999</v>
      </c>
      <c r="AO23" s="117">
        <v>0.41</v>
      </c>
      <c r="AP23" s="117">
        <v>9.3149209699999993</v>
      </c>
      <c r="AQ23" s="117">
        <v>233.34</v>
      </c>
      <c r="AR23" s="117">
        <v>656.92219</v>
      </c>
      <c r="AS23" s="117">
        <v>1.2</v>
      </c>
      <c r="AT23" s="117">
        <v>1.3</v>
      </c>
      <c r="AU23" s="117">
        <v>2.9</v>
      </c>
      <c r="AV23" s="117">
        <v>4934</v>
      </c>
      <c r="AW23" s="125">
        <f t="shared" si="7"/>
        <v>15938.793999999998</v>
      </c>
      <c r="AX23" s="123">
        <f t="shared" si="8"/>
        <v>13032.8</v>
      </c>
      <c r="AY23" s="37">
        <f>AX23/122*100</f>
        <v>10682.622950819672</v>
      </c>
      <c r="AZ23" s="125">
        <f t="shared" si="9"/>
        <v>2350.1770491803272</v>
      </c>
      <c r="BA23" s="123">
        <f t="shared" si="10"/>
        <v>30.091000000000001</v>
      </c>
      <c r="BB23" s="123">
        <f t="shared" si="11"/>
        <v>753.78200000000004</v>
      </c>
      <c r="BC23" s="37"/>
      <c r="BD23" s="37"/>
      <c r="BE23" s="123">
        <f t="shared" si="12"/>
        <v>2122.1210000000001</v>
      </c>
      <c r="BF23" s="37"/>
      <c r="BG23" s="37"/>
      <c r="BH23" s="37"/>
      <c r="BI23" s="37"/>
      <c r="BJ23" s="37"/>
      <c r="BK23" s="37"/>
      <c r="BL23" s="40"/>
      <c r="BM23" s="40"/>
      <c r="BN23" s="99"/>
      <c r="BO23" s="100"/>
    </row>
    <row r="24" spans="1:67" s="43" customFormat="1" ht="27.75" customHeight="1" x14ac:dyDescent="0.2">
      <c r="A24" s="111">
        <v>153</v>
      </c>
      <c r="B24" s="27">
        <f t="shared" si="1"/>
        <v>116</v>
      </c>
      <c r="C24" s="28">
        <f t="shared" si="2"/>
        <v>30</v>
      </c>
      <c r="D24" s="28">
        <f t="shared" si="3"/>
        <v>86</v>
      </c>
      <c r="E24" s="29">
        <f t="shared" si="4"/>
        <v>0</v>
      </c>
      <c r="F24" s="30"/>
      <c r="G24" s="30"/>
      <c r="H24" s="31">
        <f t="shared" si="5"/>
        <v>116</v>
      </c>
      <c r="I24" s="31">
        <v>30</v>
      </c>
      <c r="J24" s="31">
        <v>86</v>
      </c>
      <c r="K24" s="32"/>
      <c r="L24" s="33"/>
      <c r="M24" s="33"/>
      <c r="N24" s="34">
        <f t="shared" si="6"/>
        <v>0</v>
      </c>
      <c r="O24" s="35"/>
      <c r="P24" s="35"/>
      <c r="Q24" s="36"/>
      <c r="R24" s="36"/>
      <c r="S24" s="37"/>
      <c r="T24" s="38"/>
      <c r="U24" s="38"/>
      <c r="V24" s="39"/>
      <c r="W24" s="40"/>
      <c r="X24" s="40"/>
      <c r="Y24" s="40"/>
      <c r="Z24" s="40"/>
      <c r="AA24" s="40"/>
      <c r="AB24" s="40"/>
      <c r="AC24" s="40"/>
      <c r="AD24" s="40"/>
      <c r="AE24" s="41"/>
      <c r="AF24" s="41"/>
      <c r="AG24" s="40"/>
      <c r="AH24" s="40"/>
      <c r="AI24" s="40"/>
      <c r="AJ24" s="40"/>
      <c r="AK24" s="40"/>
      <c r="AL24" s="40"/>
      <c r="AM24" s="117">
        <v>1.3</v>
      </c>
      <c r="AN24" s="117">
        <v>2861.2928299999999</v>
      </c>
      <c r="AO24" s="117">
        <v>0.41</v>
      </c>
      <c r="AP24" s="117">
        <v>9.3149209699999993</v>
      </c>
      <c r="AQ24" s="117">
        <v>233.34</v>
      </c>
      <c r="AR24" s="117">
        <v>656.92219</v>
      </c>
      <c r="AS24" s="117">
        <v>1.2</v>
      </c>
      <c r="AT24" s="117">
        <v>1.3</v>
      </c>
      <c r="AU24" s="117">
        <v>2.9</v>
      </c>
      <c r="AV24" s="117">
        <v>4934</v>
      </c>
      <c r="AW24" s="125">
        <f t="shared" si="7"/>
        <v>9390.3889999999992</v>
      </c>
      <c r="AX24" s="123">
        <f t="shared" si="8"/>
        <v>7678.3140000000003</v>
      </c>
      <c r="AY24" s="37">
        <f t="shared" ref="AY24:AY67" si="13">AX24/122*100</f>
        <v>6293.7000000000007</v>
      </c>
      <c r="AZ24" s="125">
        <f t="shared" si="9"/>
        <v>1384.6139999999996</v>
      </c>
      <c r="BA24" s="123">
        <f t="shared" si="10"/>
        <v>17.728000000000002</v>
      </c>
      <c r="BB24" s="123">
        <f t="shared" si="11"/>
        <v>444.09300000000002</v>
      </c>
      <c r="BC24" s="37"/>
      <c r="BD24" s="37"/>
      <c r="BE24" s="123">
        <f t="shared" si="12"/>
        <v>1250.2539999999999</v>
      </c>
      <c r="BF24" s="37"/>
      <c r="BG24" s="37"/>
      <c r="BH24" s="37"/>
      <c r="BI24" s="37"/>
      <c r="BJ24" s="37"/>
      <c r="BK24" s="37"/>
      <c r="BL24" s="40"/>
      <c r="BM24" s="40"/>
      <c r="BN24" s="99"/>
      <c r="BO24" s="100"/>
    </row>
    <row r="25" spans="1:67" s="43" customFormat="1" ht="27.75" customHeight="1" x14ac:dyDescent="0.2">
      <c r="A25" s="111">
        <v>157</v>
      </c>
      <c r="B25" s="27">
        <f t="shared" si="1"/>
        <v>105</v>
      </c>
      <c r="C25" s="28">
        <f t="shared" si="2"/>
        <v>14</v>
      </c>
      <c r="D25" s="28">
        <f t="shared" si="3"/>
        <v>91</v>
      </c>
      <c r="E25" s="29">
        <f t="shared" si="4"/>
        <v>105</v>
      </c>
      <c r="F25" s="30">
        <v>14</v>
      </c>
      <c r="G25" s="30">
        <v>91</v>
      </c>
      <c r="H25" s="31">
        <f t="shared" si="5"/>
        <v>0</v>
      </c>
      <c r="I25" s="31"/>
      <c r="J25" s="31"/>
      <c r="K25" s="32"/>
      <c r="L25" s="33"/>
      <c r="M25" s="33"/>
      <c r="N25" s="34">
        <f t="shared" si="6"/>
        <v>0</v>
      </c>
      <c r="O25" s="35"/>
      <c r="P25" s="35"/>
      <c r="Q25" s="36"/>
      <c r="R25" s="36"/>
      <c r="S25" s="37"/>
      <c r="T25" s="38"/>
      <c r="U25" s="38"/>
      <c r="V25" s="39"/>
      <c r="W25" s="40"/>
      <c r="X25" s="40"/>
      <c r="Y25" s="40"/>
      <c r="Z25" s="40"/>
      <c r="AA25" s="40"/>
      <c r="AB25" s="40"/>
      <c r="AC25" s="40"/>
      <c r="AD25" s="40"/>
      <c r="AE25" s="41"/>
      <c r="AF25" s="41"/>
      <c r="AG25" s="40"/>
      <c r="AH25" s="40"/>
      <c r="AI25" s="40"/>
      <c r="AJ25" s="40"/>
      <c r="AK25" s="40"/>
      <c r="AL25" s="40"/>
      <c r="AM25" s="117">
        <v>1.3</v>
      </c>
      <c r="AN25" s="117">
        <v>2861.2928299999999</v>
      </c>
      <c r="AO25" s="117">
        <v>0.41</v>
      </c>
      <c r="AP25" s="117">
        <v>9.3149209699999993</v>
      </c>
      <c r="AQ25" s="117">
        <v>233.34</v>
      </c>
      <c r="AR25" s="117">
        <v>656.92219</v>
      </c>
      <c r="AS25" s="117">
        <v>1.2</v>
      </c>
      <c r="AT25" s="117">
        <v>1.3</v>
      </c>
      <c r="AU25" s="117">
        <v>2.9</v>
      </c>
      <c r="AV25" s="117">
        <v>4934</v>
      </c>
      <c r="AW25" s="125">
        <f t="shared" si="7"/>
        <v>6382.6230000000005</v>
      </c>
      <c r="AX25" s="123">
        <f t="shared" si="8"/>
        <v>5218.9290000000001</v>
      </c>
      <c r="AY25" s="37">
        <f t="shared" si="13"/>
        <v>4277.810655737705</v>
      </c>
      <c r="AZ25" s="125">
        <f t="shared" si="9"/>
        <v>941.11834426229507</v>
      </c>
      <c r="BA25" s="123">
        <f t="shared" si="10"/>
        <v>12.05</v>
      </c>
      <c r="BB25" s="123">
        <f t="shared" si="11"/>
        <v>301.84899999999999</v>
      </c>
      <c r="BC25" s="37"/>
      <c r="BD25" s="37"/>
      <c r="BE25" s="123">
        <f t="shared" si="12"/>
        <v>849.79499999999996</v>
      </c>
      <c r="BF25" s="37"/>
      <c r="BG25" s="37"/>
      <c r="BH25" s="37"/>
      <c r="BI25" s="37"/>
      <c r="BJ25" s="37"/>
      <c r="BK25" s="37"/>
      <c r="BL25" s="40"/>
      <c r="BM25" s="40"/>
      <c r="BN25" s="99"/>
      <c r="BO25" s="100"/>
    </row>
    <row r="26" spans="1:67" s="43" customFormat="1" ht="27.75" customHeight="1" x14ac:dyDescent="0.2">
      <c r="A26" s="111">
        <v>158</v>
      </c>
      <c r="B26" s="27">
        <f t="shared" si="1"/>
        <v>65</v>
      </c>
      <c r="C26" s="28">
        <f t="shared" si="2"/>
        <v>7</v>
      </c>
      <c r="D26" s="28">
        <f t="shared" si="3"/>
        <v>58</v>
      </c>
      <c r="E26" s="29">
        <f t="shared" si="4"/>
        <v>0</v>
      </c>
      <c r="F26" s="30"/>
      <c r="G26" s="30"/>
      <c r="H26" s="31">
        <f t="shared" si="5"/>
        <v>65</v>
      </c>
      <c r="I26" s="31">
        <v>7</v>
      </c>
      <c r="J26" s="31">
        <v>58</v>
      </c>
      <c r="K26" s="32"/>
      <c r="L26" s="33"/>
      <c r="M26" s="33"/>
      <c r="N26" s="34">
        <f t="shared" si="6"/>
        <v>0</v>
      </c>
      <c r="O26" s="35"/>
      <c r="P26" s="35"/>
      <c r="Q26" s="36"/>
      <c r="R26" s="36"/>
      <c r="S26" s="37"/>
      <c r="T26" s="38"/>
      <c r="U26" s="38"/>
      <c r="V26" s="39"/>
      <c r="W26" s="40"/>
      <c r="X26" s="40"/>
      <c r="Y26" s="40"/>
      <c r="Z26" s="40"/>
      <c r="AA26" s="40"/>
      <c r="AB26" s="40"/>
      <c r="AC26" s="40"/>
      <c r="AD26" s="40"/>
      <c r="AE26" s="41"/>
      <c r="AF26" s="41"/>
      <c r="AG26" s="40"/>
      <c r="AH26" s="40"/>
      <c r="AI26" s="40"/>
      <c r="AJ26" s="40"/>
      <c r="AK26" s="40"/>
      <c r="AL26" s="40"/>
      <c r="AM26" s="117">
        <v>1.3</v>
      </c>
      <c r="AN26" s="117">
        <v>2861.2928299999999</v>
      </c>
      <c r="AO26" s="117">
        <v>0.41</v>
      </c>
      <c r="AP26" s="117">
        <v>9.3149209699999993</v>
      </c>
      <c r="AQ26" s="117">
        <v>233.34</v>
      </c>
      <c r="AR26" s="117">
        <v>656.92219</v>
      </c>
      <c r="AS26" s="117">
        <v>1.2</v>
      </c>
      <c r="AT26" s="117">
        <v>1.3</v>
      </c>
      <c r="AU26" s="117">
        <v>2.9</v>
      </c>
      <c r="AV26" s="117">
        <v>4934</v>
      </c>
      <c r="AW26" s="125">
        <f t="shared" si="7"/>
        <v>5110.8350000000009</v>
      </c>
      <c r="AX26" s="123">
        <f t="shared" si="8"/>
        <v>4179.0169999999998</v>
      </c>
      <c r="AY26" s="37">
        <f t="shared" si="13"/>
        <v>3425.4237704918032</v>
      </c>
      <c r="AZ26" s="125">
        <f t="shared" si="9"/>
        <v>753.5932295081966</v>
      </c>
      <c r="BA26" s="123">
        <f t="shared" si="10"/>
        <v>9.6489999999999991</v>
      </c>
      <c r="BB26" s="123">
        <f t="shared" si="11"/>
        <v>241.703</v>
      </c>
      <c r="BC26" s="120"/>
      <c r="BD26" s="120"/>
      <c r="BE26" s="123">
        <f t="shared" si="12"/>
        <v>680.46600000000001</v>
      </c>
      <c r="BF26" s="120"/>
      <c r="BG26" s="120"/>
      <c r="BH26" s="120"/>
      <c r="BI26" s="120"/>
      <c r="BJ26" s="120"/>
      <c r="BK26" s="120"/>
      <c r="BL26" s="40"/>
      <c r="BM26" s="40"/>
      <c r="BN26" s="99"/>
      <c r="BO26" s="100"/>
    </row>
    <row r="27" spans="1:67" s="43" customFormat="1" ht="27.75" customHeight="1" x14ac:dyDescent="0.2">
      <c r="A27" s="111">
        <v>182</v>
      </c>
      <c r="B27" s="27">
        <f t="shared" si="1"/>
        <v>122</v>
      </c>
      <c r="C27" s="28">
        <f t="shared" si="2"/>
        <v>29</v>
      </c>
      <c r="D27" s="28">
        <f t="shared" si="3"/>
        <v>93</v>
      </c>
      <c r="E27" s="29">
        <f t="shared" si="4"/>
        <v>0</v>
      </c>
      <c r="F27" s="30"/>
      <c r="G27" s="30"/>
      <c r="H27" s="31">
        <f t="shared" si="5"/>
        <v>122</v>
      </c>
      <c r="I27" s="31">
        <v>29</v>
      </c>
      <c r="J27" s="31">
        <v>93</v>
      </c>
      <c r="K27" s="32"/>
      <c r="L27" s="33"/>
      <c r="M27" s="33"/>
      <c r="N27" s="34">
        <f t="shared" si="6"/>
        <v>0</v>
      </c>
      <c r="O27" s="35"/>
      <c r="P27" s="35"/>
      <c r="Q27" s="36"/>
      <c r="R27" s="36"/>
      <c r="S27" s="37"/>
      <c r="T27" s="38"/>
      <c r="U27" s="38"/>
      <c r="V27" s="39"/>
      <c r="W27" s="40"/>
      <c r="X27" s="40"/>
      <c r="Y27" s="40"/>
      <c r="Z27" s="40"/>
      <c r="AA27" s="40"/>
      <c r="AB27" s="40"/>
      <c r="AC27" s="40"/>
      <c r="AD27" s="40"/>
      <c r="AE27" s="41"/>
      <c r="AF27" s="41"/>
      <c r="AG27" s="40"/>
      <c r="AH27" s="40"/>
      <c r="AI27" s="40"/>
      <c r="AJ27" s="40"/>
      <c r="AK27" s="40"/>
      <c r="AL27" s="40"/>
      <c r="AM27" s="117">
        <v>1.3</v>
      </c>
      <c r="AN27" s="117">
        <v>2861.2928299999999</v>
      </c>
      <c r="AO27" s="117">
        <v>0.41</v>
      </c>
      <c r="AP27" s="117">
        <v>9.3149209699999993</v>
      </c>
      <c r="AQ27" s="117">
        <v>233.34</v>
      </c>
      <c r="AR27" s="117">
        <v>656.92219</v>
      </c>
      <c r="AS27" s="117">
        <v>1.2</v>
      </c>
      <c r="AT27" s="117">
        <v>1.3</v>
      </c>
      <c r="AU27" s="117">
        <v>2.9</v>
      </c>
      <c r="AV27" s="117">
        <v>4934</v>
      </c>
      <c r="AW27" s="125">
        <f t="shared" si="7"/>
        <v>9836.8169999999991</v>
      </c>
      <c r="AX27" s="123">
        <f t="shared" si="8"/>
        <v>8043.348</v>
      </c>
      <c r="AY27" s="37">
        <f t="shared" si="13"/>
        <v>6592.9081967213106</v>
      </c>
      <c r="AZ27" s="125">
        <f t="shared" si="9"/>
        <v>1450.4398032786894</v>
      </c>
      <c r="BA27" s="123">
        <f t="shared" si="10"/>
        <v>18.571000000000002</v>
      </c>
      <c r="BB27" s="123">
        <f t="shared" si="11"/>
        <v>465.20499999999998</v>
      </c>
      <c r="BC27" s="120"/>
      <c r="BD27" s="120"/>
      <c r="BE27" s="123">
        <f t="shared" si="12"/>
        <v>1309.693</v>
      </c>
      <c r="BF27" s="120"/>
      <c r="BG27" s="120"/>
      <c r="BH27" s="120"/>
      <c r="BI27" s="120"/>
      <c r="BJ27" s="120"/>
      <c r="BK27" s="120"/>
      <c r="BL27" s="40"/>
      <c r="BM27" s="40"/>
      <c r="BN27" s="99"/>
      <c r="BO27" s="100"/>
    </row>
    <row r="28" spans="1:67" s="43" customFormat="1" ht="27.75" customHeight="1" x14ac:dyDescent="0.2">
      <c r="A28" s="111">
        <v>196</v>
      </c>
      <c r="B28" s="27">
        <f t="shared" si="1"/>
        <v>197</v>
      </c>
      <c r="C28" s="28">
        <f t="shared" si="2"/>
        <v>30</v>
      </c>
      <c r="D28" s="28">
        <f t="shared" si="3"/>
        <v>167</v>
      </c>
      <c r="E28" s="29">
        <f t="shared" si="4"/>
        <v>182</v>
      </c>
      <c r="F28" s="30">
        <v>30</v>
      </c>
      <c r="G28" s="30">
        <f>167-15</f>
        <v>152</v>
      </c>
      <c r="H28" s="31">
        <f t="shared" si="5"/>
        <v>0</v>
      </c>
      <c r="I28" s="31"/>
      <c r="J28" s="31"/>
      <c r="K28" s="32"/>
      <c r="L28" s="33"/>
      <c r="M28" s="33"/>
      <c r="N28" s="34">
        <f t="shared" si="6"/>
        <v>15</v>
      </c>
      <c r="O28" s="35"/>
      <c r="P28" s="35">
        <v>15</v>
      </c>
      <c r="Q28" s="36"/>
      <c r="R28" s="36"/>
      <c r="S28" s="37"/>
      <c r="T28" s="38"/>
      <c r="U28" s="38"/>
      <c r="V28" s="39"/>
      <c r="W28" s="40"/>
      <c r="X28" s="40"/>
      <c r="Y28" s="40"/>
      <c r="Z28" s="40"/>
      <c r="AA28" s="40"/>
      <c r="AB28" s="40"/>
      <c r="AC28" s="40"/>
      <c r="AD28" s="40"/>
      <c r="AE28" s="41"/>
      <c r="AF28" s="41"/>
      <c r="AG28" s="40"/>
      <c r="AH28" s="40"/>
      <c r="AI28" s="40"/>
      <c r="AJ28" s="40"/>
      <c r="AK28" s="40"/>
      <c r="AL28" s="40"/>
      <c r="AM28" s="117">
        <v>1.3</v>
      </c>
      <c r="AN28" s="117">
        <v>2861.2928299999999</v>
      </c>
      <c r="AO28" s="117">
        <v>0.41</v>
      </c>
      <c r="AP28" s="117">
        <v>9.3149209699999993</v>
      </c>
      <c r="AQ28" s="117">
        <v>233.34</v>
      </c>
      <c r="AR28" s="117">
        <v>656.92219</v>
      </c>
      <c r="AS28" s="117">
        <v>1.2</v>
      </c>
      <c r="AT28" s="117">
        <v>1.3</v>
      </c>
      <c r="AU28" s="117">
        <v>2.9</v>
      </c>
      <c r="AV28" s="117">
        <v>4934</v>
      </c>
      <c r="AW28" s="125">
        <f t="shared" si="7"/>
        <v>13706.653000000002</v>
      </c>
      <c r="AX28" s="123">
        <f t="shared" si="8"/>
        <v>11207.627</v>
      </c>
      <c r="AY28" s="37">
        <f t="shared" si="13"/>
        <v>9186.5795081967226</v>
      </c>
      <c r="AZ28" s="125">
        <f t="shared" si="9"/>
        <v>2021.0474918032778</v>
      </c>
      <c r="BA28" s="123">
        <f t="shared" si="10"/>
        <v>25.876999999999999</v>
      </c>
      <c r="BB28" s="123">
        <f t="shared" si="11"/>
        <v>648.21900000000005</v>
      </c>
      <c r="BC28" s="120"/>
      <c r="BD28" s="120"/>
      <c r="BE28" s="123">
        <f t="shared" si="12"/>
        <v>1824.93</v>
      </c>
      <c r="BF28" s="120"/>
      <c r="BG28" s="120"/>
      <c r="BH28" s="120"/>
      <c r="BI28" s="120"/>
      <c r="BJ28" s="120"/>
      <c r="BK28" s="120"/>
      <c r="BL28" s="40"/>
      <c r="BM28" s="40"/>
      <c r="BN28" s="99"/>
      <c r="BO28" s="100"/>
    </row>
    <row r="29" spans="1:67" s="43" customFormat="1" ht="27.75" customHeight="1" x14ac:dyDescent="0.2">
      <c r="A29" s="111">
        <v>198</v>
      </c>
      <c r="B29" s="27">
        <f t="shared" si="1"/>
        <v>182</v>
      </c>
      <c r="C29" s="28">
        <f t="shared" si="2"/>
        <v>30</v>
      </c>
      <c r="D29" s="28">
        <f t="shared" si="3"/>
        <v>152</v>
      </c>
      <c r="E29" s="29">
        <f t="shared" si="4"/>
        <v>182</v>
      </c>
      <c r="F29" s="30">
        <v>30</v>
      </c>
      <c r="G29" s="30">
        <v>152</v>
      </c>
      <c r="H29" s="31">
        <f t="shared" si="5"/>
        <v>0</v>
      </c>
      <c r="I29" s="31"/>
      <c r="J29" s="31"/>
      <c r="K29" s="32"/>
      <c r="L29" s="33"/>
      <c r="M29" s="33"/>
      <c r="N29" s="34">
        <f t="shared" si="6"/>
        <v>0</v>
      </c>
      <c r="O29" s="35"/>
      <c r="P29" s="35"/>
      <c r="Q29" s="36"/>
      <c r="R29" s="36"/>
      <c r="S29" s="37"/>
      <c r="T29" s="38"/>
      <c r="U29" s="38"/>
      <c r="V29" s="39"/>
      <c r="W29" s="40"/>
      <c r="X29" s="40"/>
      <c r="Y29" s="40"/>
      <c r="Z29" s="40"/>
      <c r="AA29" s="40"/>
      <c r="AB29" s="40"/>
      <c r="AC29" s="40"/>
      <c r="AD29" s="40"/>
      <c r="AE29" s="41"/>
      <c r="AF29" s="41"/>
      <c r="AG29" s="40"/>
      <c r="AH29" s="40"/>
      <c r="AI29" s="40"/>
      <c r="AJ29" s="40"/>
      <c r="AK29" s="40"/>
      <c r="AL29" s="40"/>
      <c r="AM29" s="117">
        <v>1.3</v>
      </c>
      <c r="AN29" s="117">
        <v>2861.2928299999999</v>
      </c>
      <c r="AO29" s="117">
        <v>0.41</v>
      </c>
      <c r="AP29" s="117">
        <v>9.3149209699999993</v>
      </c>
      <c r="AQ29" s="117">
        <v>233.34</v>
      </c>
      <c r="AR29" s="117">
        <v>656.92219</v>
      </c>
      <c r="AS29" s="117">
        <v>1.2</v>
      </c>
      <c r="AT29" s="117">
        <v>1.3</v>
      </c>
      <c r="AU29" s="117">
        <v>2.9</v>
      </c>
      <c r="AV29" s="117">
        <v>4934</v>
      </c>
      <c r="AW29" s="125">
        <f t="shared" si="7"/>
        <v>11131.102999999999</v>
      </c>
      <c r="AX29" s="123">
        <f t="shared" si="8"/>
        <v>9101.6579999999994</v>
      </c>
      <c r="AY29" s="37">
        <f t="shared" si="13"/>
        <v>7460.375409836065</v>
      </c>
      <c r="AZ29" s="125">
        <f t="shared" si="9"/>
        <v>1641.2825901639344</v>
      </c>
      <c r="BA29" s="123">
        <f t="shared" si="10"/>
        <v>21.013999999999999</v>
      </c>
      <c r="BB29" s="123">
        <f t="shared" si="11"/>
        <v>526.41499999999996</v>
      </c>
      <c r="BC29" s="120"/>
      <c r="BD29" s="120"/>
      <c r="BE29" s="123">
        <f t="shared" si="12"/>
        <v>1482.0160000000001</v>
      </c>
      <c r="BF29" s="120"/>
      <c r="BG29" s="120"/>
      <c r="BH29" s="120"/>
      <c r="BI29" s="120"/>
      <c r="BJ29" s="120"/>
      <c r="BK29" s="120"/>
      <c r="BL29" s="40"/>
      <c r="BM29" s="40"/>
      <c r="BN29" s="99"/>
      <c r="BO29" s="100"/>
    </row>
    <row r="30" spans="1:67" s="43" customFormat="1" ht="27.75" customHeight="1" x14ac:dyDescent="0.2">
      <c r="A30" s="111">
        <v>221</v>
      </c>
      <c r="B30" s="27">
        <f t="shared" si="1"/>
        <v>41</v>
      </c>
      <c r="C30" s="28">
        <f t="shared" si="2"/>
        <v>0</v>
      </c>
      <c r="D30" s="28">
        <f t="shared" si="3"/>
        <v>41</v>
      </c>
      <c r="E30" s="29">
        <f t="shared" si="4"/>
        <v>0</v>
      </c>
      <c r="F30" s="30"/>
      <c r="G30" s="30"/>
      <c r="H30" s="31">
        <f t="shared" si="5"/>
        <v>0</v>
      </c>
      <c r="I30" s="31"/>
      <c r="J30" s="31"/>
      <c r="K30" s="32"/>
      <c r="L30" s="33"/>
      <c r="M30" s="33"/>
      <c r="N30" s="34">
        <f t="shared" si="6"/>
        <v>41</v>
      </c>
      <c r="O30" s="35"/>
      <c r="P30" s="35">
        <v>41</v>
      </c>
      <c r="Q30" s="36"/>
      <c r="R30" s="36"/>
      <c r="S30" s="37"/>
      <c r="T30" s="38"/>
      <c r="U30" s="38"/>
      <c r="V30" s="39"/>
      <c r="W30" s="40"/>
      <c r="X30" s="40"/>
      <c r="Y30" s="40"/>
      <c r="Z30" s="40"/>
      <c r="AA30" s="40"/>
      <c r="AB30" s="40"/>
      <c r="AC30" s="40"/>
      <c r="AD30" s="40"/>
      <c r="AE30" s="41"/>
      <c r="AF30" s="41"/>
      <c r="AG30" s="40"/>
      <c r="AH30" s="40"/>
      <c r="AI30" s="40"/>
      <c r="AJ30" s="40"/>
      <c r="AK30" s="40"/>
      <c r="AL30" s="40"/>
      <c r="AM30" s="117">
        <v>1.3</v>
      </c>
      <c r="AN30" s="117">
        <v>2861.2928299999999</v>
      </c>
      <c r="AO30" s="117">
        <v>0.41</v>
      </c>
      <c r="AP30" s="117">
        <v>9.3149209699999993</v>
      </c>
      <c r="AQ30" s="117">
        <v>233.34</v>
      </c>
      <c r="AR30" s="117">
        <v>656.92219</v>
      </c>
      <c r="AS30" s="117">
        <v>1.2</v>
      </c>
      <c r="AT30" s="117">
        <v>1.3</v>
      </c>
      <c r="AU30" s="117">
        <v>2.9</v>
      </c>
      <c r="AV30" s="117">
        <v>4934</v>
      </c>
      <c r="AW30" s="125">
        <f t="shared" si="7"/>
        <v>7039.8330000000005</v>
      </c>
      <c r="AX30" s="123">
        <f t="shared" si="8"/>
        <v>5756.3149999999996</v>
      </c>
      <c r="AY30" s="37">
        <f t="shared" si="13"/>
        <v>4718.2909836065573</v>
      </c>
      <c r="AZ30" s="125">
        <f t="shared" si="9"/>
        <v>1038.0240163934423</v>
      </c>
      <c r="BA30" s="123">
        <f t="shared" si="10"/>
        <v>13.291</v>
      </c>
      <c r="BB30" s="123">
        <f t="shared" si="11"/>
        <v>332.93</v>
      </c>
      <c r="BC30" s="120"/>
      <c r="BD30" s="120"/>
      <c r="BE30" s="123">
        <f t="shared" si="12"/>
        <v>937.29700000000003</v>
      </c>
      <c r="BF30" s="120"/>
      <c r="BG30" s="120"/>
      <c r="BH30" s="120"/>
      <c r="BI30" s="120"/>
      <c r="BJ30" s="120"/>
      <c r="BK30" s="120"/>
      <c r="BL30" s="40"/>
      <c r="BM30" s="40"/>
      <c r="BN30" s="99"/>
      <c r="BO30" s="100"/>
    </row>
    <row r="31" spans="1:67" s="43" customFormat="1" ht="27.75" customHeight="1" x14ac:dyDescent="0.2">
      <c r="A31" s="111">
        <v>253</v>
      </c>
      <c r="B31" s="27">
        <f t="shared" si="1"/>
        <v>83</v>
      </c>
      <c r="C31" s="28">
        <f t="shared" si="2"/>
        <v>6</v>
      </c>
      <c r="D31" s="28">
        <f t="shared" si="3"/>
        <v>77</v>
      </c>
      <c r="E31" s="29">
        <f t="shared" si="4"/>
        <v>0</v>
      </c>
      <c r="F31" s="30"/>
      <c r="G31" s="30"/>
      <c r="H31" s="31">
        <f t="shared" si="5"/>
        <v>83</v>
      </c>
      <c r="I31" s="31">
        <v>6</v>
      </c>
      <c r="J31" s="31">
        <v>77</v>
      </c>
      <c r="K31" s="32"/>
      <c r="L31" s="33"/>
      <c r="M31" s="33"/>
      <c r="N31" s="34">
        <f t="shared" si="6"/>
        <v>0</v>
      </c>
      <c r="O31" s="35"/>
      <c r="P31" s="35"/>
      <c r="Q31" s="36"/>
      <c r="R31" s="36"/>
      <c r="S31" s="37"/>
      <c r="T31" s="38"/>
      <c r="U31" s="38"/>
      <c r="V31" s="39"/>
      <c r="W31" s="40"/>
      <c r="X31" s="40"/>
      <c r="Y31" s="40"/>
      <c r="Z31" s="40"/>
      <c r="AA31" s="40"/>
      <c r="AB31" s="40"/>
      <c r="AC31" s="40"/>
      <c r="AD31" s="40"/>
      <c r="AE31" s="41"/>
      <c r="AF31" s="41"/>
      <c r="AG31" s="40"/>
      <c r="AH31" s="40"/>
      <c r="AI31" s="40"/>
      <c r="AJ31" s="40"/>
      <c r="AK31" s="40"/>
      <c r="AL31" s="40"/>
      <c r="AM31" s="117">
        <v>1.3</v>
      </c>
      <c r="AN31" s="117">
        <v>2861.2928299999999</v>
      </c>
      <c r="AO31" s="117">
        <v>0.41</v>
      </c>
      <c r="AP31" s="117">
        <v>9.3149209699999993</v>
      </c>
      <c r="AQ31" s="117">
        <v>233.34</v>
      </c>
      <c r="AR31" s="117">
        <v>656.92219</v>
      </c>
      <c r="AS31" s="117">
        <v>1.2</v>
      </c>
      <c r="AT31" s="117">
        <v>1.3</v>
      </c>
      <c r="AU31" s="117">
        <v>2.9</v>
      </c>
      <c r="AV31" s="117">
        <v>4934</v>
      </c>
      <c r="AW31" s="125">
        <f t="shared" si="7"/>
        <v>6480.9070000000002</v>
      </c>
      <c r="AX31" s="123">
        <f t="shared" si="8"/>
        <v>5299.2950000000001</v>
      </c>
      <c r="AY31" s="37">
        <f t="shared" si="13"/>
        <v>4343.6844262295081</v>
      </c>
      <c r="AZ31" s="125">
        <f t="shared" si="9"/>
        <v>955.61057377049201</v>
      </c>
      <c r="BA31" s="123">
        <f t="shared" si="10"/>
        <v>12.234999999999999</v>
      </c>
      <c r="BB31" s="123">
        <f t="shared" si="11"/>
        <v>306.49700000000001</v>
      </c>
      <c r="BC31" s="120"/>
      <c r="BD31" s="120"/>
      <c r="BE31" s="123">
        <f t="shared" si="12"/>
        <v>862.88</v>
      </c>
      <c r="BF31" s="120"/>
      <c r="BG31" s="120"/>
      <c r="BH31" s="120"/>
      <c r="BI31" s="120"/>
      <c r="BJ31" s="120"/>
      <c r="BK31" s="120"/>
      <c r="BL31" s="40"/>
      <c r="BM31" s="40"/>
      <c r="BN31" s="99"/>
      <c r="BO31" s="100"/>
    </row>
    <row r="32" spans="1:67" s="43" customFormat="1" ht="27.75" customHeight="1" x14ac:dyDescent="0.2">
      <c r="A32" s="111">
        <v>262</v>
      </c>
      <c r="B32" s="27">
        <f t="shared" si="1"/>
        <v>60</v>
      </c>
      <c r="C32" s="28">
        <f t="shared" si="2"/>
        <v>14</v>
      </c>
      <c r="D32" s="28">
        <f t="shared" si="3"/>
        <v>46</v>
      </c>
      <c r="E32" s="29">
        <f t="shared" si="4"/>
        <v>0</v>
      </c>
      <c r="F32" s="30"/>
      <c r="G32" s="30"/>
      <c r="H32" s="31">
        <f t="shared" si="5"/>
        <v>60</v>
      </c>
      <c r="I32" s="31">
        <v>14</v>
      </c>
      <c r="J32" s="31">
        <v>46</v>
      </c>
      <c r="K32" s="32"/>
      <c r="L32" s="33"/>
      <c r="M32" s="33"/>
      <c r="N32" s="34">
        <f t="shared" si="6"/>
        <v>0</v>
      </c>
      <c r="O32" s="35"/>
      <c r="P32" s="35"/>
      <c r="Q32" s="36"/>
      <c r="R32" s="36"/>
      <c r="S32" s="37"/>
      <c r="T32" s="38"/>
      <c r="U32" s="38"/>
      <c r="V32" s="39"/>
      <c r="W32" s="40"/>
      <c r="X32" s="40"/>
      <c r="Y32" s="40"/>
      <c r="Z32" s="40"/>
      <c r="AA32" s="40"/>
      <c r="AB32" s="40"/>
      <c r="AC32" s="40"/>
      <c r="AD32" s="40"/>
      <c r="AE32" s="41"/>
      <c r="AF32" s="41"/>
      <c r="AG32" s="40"/>
      <c r="AH32" s="40"/>
      <c r="AI32" s="40"/>
      <c r="AJ32" s="40"/>
      <c r="AK32" s="40"/>
      <c r="AL32" s="40"/>
      <c r="AM32" s="117">
        <v>1.3</v>
      </c>
      <c r="AN32" s="117">
        <v>2861.2928299999999</v>
      </c>
      <c r="AO32" s="117">
        <v>0.41</v>
      </c>
      <c r="AP32" s="117">
        <v>9.3149209699999993</v>
      </c>
      <c r="AQ32" s="117">
        <v>233.34</v>
      </c>
      <c r="AR32" s="117">
        <v>656.92219</v>
      </c>
      <c r="AS32" s="117">
        <v>1.2</v>
      </c>
      <c r="AT32" s="117">
        <v>1.3</v>
      </c>
      <c r="AU32" s="117">
        <v>2.9</v>
      </c>
      <c r="AV32" s="117">
        <v>4934</v>
      </c>
      <c r="AW32" s="125">
        <f t="shared" si="7"/>
        <v>4833.7420000000002</v>
      </c>
      <c r="AX32" s="123">
        <f t="shared" si="8"/>
        <v>3952.4430000000002</v>
      </c>
      <c r="AY32" s="37">
        <f t="shared" si="13"/>
        <v>3239.7073770491806</v>
      </c>
      <c r="AZ32" s="125">
        <f t="shared" si="9"/>
        <v>712.73562295081956</v>
      </c>
      <c r="BA32" s="123">
        <f t="shared" si="10"/>
        <v>9.1259999999999994</v>
      </c>
      <c r="BB32" s="123">
        <f t="shared" si="11"/>
        <v>228.59899999999999</v>
      </c>
      <c r="BC32" s="120"/>
      <c r="BD32" s="120"/>
      <c r="BE32" s="123">
        <f t="shared" si="12"/>
        <v>643.57399999999996</v>
      </c>
      <c r="BF32" s="120"/>
      <c r="BG32" s="120"/>
      <c r="BH32" s="120"/>
      <c r="BI32" s="120"/>
      <c r="BJ32" s="120"/>
      <c r="BK32" s="120"/>
      <c r="BL32" s="40"/>
      <c r="BM32" s="40"/>
      <c r="BN32" s="99"/>
      <c r="BO32" s="100"/>
    </row>
    <row r="33" spans="1:67" s="43" customFormat="1" ht="27.75" customHeight="1" x14ac:dyDescent="0.2">
      <c r="A33" s="111">
        <v>285</v>
      </c>
      <c r="B33" s="27">
        <f t="shared" si="1"/>
        <v>159</v>
      </c>
      <c r="C33" s="28">
        <f t="shared" si="2"/>
        <v>0</v>
      </c>
      <c r="D33" s="28">
        <f t="shared" si="3"/>
        <v>159</v>
      </c>
      <c r="E33" s="29">
        <f t="shared" si="4"/>
        <v>0</v>
      </c>
      <c r="F33" s="30"/>
      <c r="G33" s="30"/>
      <c r="H33" s="31">
        <f t="shared" si="5"/>
        <v>72</v>
      </c>
      <c r="I33" s="31"/>
      <c r="J33" s="31">
        <v>72</v>
      </c>
      <c r="K33" s="32"/>
      <c r="L33" s="33"/>
      <c r="M33" s="33"/>
      <c r="N33" s="34">
        <f t="shared" si="6"/>
        <v>87</v>
      </c>
      <c r="O33" s="35"/>
      <c r="P33" s="35">
        <v>87</v>
      </c>
      <c r="Q33" s="36"/>
      <c r="R33" s="36"/>
      <c r="S33" s="37"/>
      <c r="T33" s="38"/>
      <c r="U33" s="38"/>
      <c r="V33" s="39"/>
      <c r="W33" s="40"/>
      <c r="X33" s="40"/>
      <c r="Y33" s="40"/>
      <c r="Z33" s="40"/>
      <c r="AA33" s="40"/>
      <c r="AB33" s="40"/>
      <c r="AC33" s="40"/>
      <c r="AD33" s="40"/>
      <c r="AE33" s="41"/>
      <c r="AF33" s="41"/>
      <c r="AG33" s="40"/>
      <c r="AH33" s="40"/>
      <c r="AI33" s="40"/>
      <c r="AJ33" s="40"/>
      <c r="AK33" s="40"/>
      <c r="AL33" s="40"/>
      <c r="AM33" s="117">
        <v>1.3</v>
      </c>
      <c r="AN33" s="117">
        <v>2861.2928299999999</v>
      </c>
      <c r="AO33" s="117">
        <v>0.41</v>
      </c>
      <c r="AP33" s="117">
        <v>9.3149209699999993</v>
      </c>
      <c r="AQ33" s="117">
        <v>233.34</v>
      </c>
      <c r="AR33" s="117">
        <v>656.92219</v>
      </c>
      <c r="AS33" s="117">
        <v>1.2</v>
      </c>
      <c r="AT33" s="117">
        <v>1.3</v>
      </c>
      <c r="AU33" s="117">
        <v>2.9</v>
      </c>
      <c r="AV33" s="117">
        <v>4934</v>
      </c>
      <c r="AW33" s="125">
        <f t="shared" si="7"/>
        <v>20480.047999999999</v>
      </c>
      <c r="AX33" s="123">
        <f t="shared" si="8"/>
        <v>16746.082999999999</v>
      </c>
      <c r="AY33" s="37">
        <f t="shared" si="13"/>
        <v>13726.297540983605</v>
      </c>
      <c r="AZ33" s="125">
        <f t="shared" si="9"/>
        <v>3019.7854590163934</v>
      </c>
      <c r="BA33" s="123">
        <f t="shared" si="10"/>
        <v>38.664000000000001</v>
      </c>
      <c r="BB33" s="123">
        <f t="shared" si="11"/>
        <v>968.548</v>
      </c>
      <c r="BC33" s="120"/>
      <c r="BD33" s="120"/>
      <c r="BE33" s="123">
        <f t="shared" si="12"/>
        <v>2726.7530000000002</v>
      </c>
      <c r="BF33" s="120"/>
      <c r="BG33" s="120"/>
      <c r="BH33" s="120"/>
      <c r="BI33" s="120"/>
      <c r="BJ33" s="120"/>
      <c r="BK33" s="120"/>
      <c r="BL33" s="40"/>
      <c r="BM33" s="40"/>
      <c r="BN33" s="99"/>
      <c r="BO33" s="100"/>
    </row>
    <row r="34" spans="1:67" s="43" customFormat="1" ht="27.75" customHeight="1" x14ac:dyDescent="0.2">
      <c r="A34" s="111">
        <v>305</v>
      </c>
      <c r="B34" s="27">
        <f t="shared" si="1"/>
        <v>117</v>
      </c>
      <c r="C34" s="28">
        <f t="shared" si="2"/>
        <v>29</v>
      </c>
      <c r="D34" s="28">
        <f t="shared" si="3"/>
        <v>88</v>
      </c>
      <c r="E34" s="29">
        <f t="shared" si="4"/>
        <v>0</v>
      </c>
      <c r="F34" s="30"/>
      <c r="G34" s="30"/>
      <c r="H34" s="31">
        <f t="shared" si="5"/>
        <v>117</v>
      </c>
      <c r="I34" s="31">
        <v>29</v>
      </c>
      <c r="J34" s="31">
        <v>88</v>
      </c>
      <c r="K34" s="32"/>
      <c r="L34" s="33"/>
      <c r="M34" s="33"/>
      <c r="N34" s="34">
        <f t="shared" si="6"/>
        <v>0</v>
      </c>
      <c r="O34" s="35"/>
      <c r="P34" s="35"/>
      <c r="Q34" s="36"/>
      <c r="R34" s="36"/>
      <c r="S34" s="37"/>
      <c r="T34" s="38"/>
      <c r="U34" s="38"/>
      <c r="V34" s="39"/>
      <c r="W34" s="40"/>
      <c r="X34" s="40"/>
      <c r="Y34" s="40"/>
      <c r="Z34" s="40"/>
      <c r="AA34" s="40"/>
      <c r="AB34" s="40"/>
      <c r="AC34" s="40"/>
      <c r="AD34" s="40"/>
      <c r="AE34" s="41"/>
      <c r="AF34" s="41"/>
      <c r="AG34" s="40"/>
      <c r="AH34" s="40"/>
      <c r="AI34" s="40"/>
      <c r="AJ34" s="40"/>
      <c r="AK34" s="40"/>
      <c r="AL34" s="40"/>
      <c r="AM34" s="117">
        <v>1.3</v>
      </c>
      <c r="AN34" s="117">
        <v>2861.2928299999999</v>
      </c>
      <c r="AO34" s="117">
        <v>0.41</v>
      </c>
      <c r="AP34" s="117">
        <v>9.3149209699999993</v>
      </c>
      <c r="AQ34" s="117">
        <v>233.34</v>
      </c>
      <c r="AR34" s="117">
        <v>656.92219</v>
      </c>
      <c r="AS34" s="117">
        <v>1.2</v>
      </c>
      <c r="AT34" s="117">
        <v>1.3</v>
      </c>
      <c r="AU34" s="117">
        <v>2.9</v>
      </c>
      <c r="AV34" s="117">
        <v>4934</v>
      </c>
      <c r="AW34" s="125">
        <f t="shared" si="7"/>
        <v>9451.9649999999983</v>
      </c>
      <c r="AX34" s="123">
        <f t="shared" si="8"/>
        <v>7728.6629999999996</v>
      </c>
      <c r="AY34" s="37">
        <f t="shared" si="13"/>
        <v>6334.9696721311475</v>
      </c>
      <c r="AZ34" s="125">
        <f t="shared" si="9"/>
        <v>1393.6933278688521</v>
      </c>
      <c r="BA34" s="123">
        <f t="shared" si="10"/>
        <v>17.844000000000001</v>
      </c>
      <c r="BB34" s="123">
        <f t="shared" si="11"/>
        <v>447.005</v>
      </c>
      <c r="BC34" s="120"/>
      <c r="BD34" s="120"/>
      <c r="BE34" s="123">
        <f t="shared" si="12"/>
        <v>1258.453</v>
      </c>
      <c r="BF34" s="120"/>
      <c r="BG34" s="120"/>
      <c r="BH34" s="120"/>
      <c r="BI34" s="120"/>
      <c r="BJ34" s="120"/>
      <c r="BK34" s="120"/>
      <c r="BL34" s="40"/>
      <c r="BM34" s="40"/>
      <c r="BN34" s="99"/>
      <c r="BO34" s="100"/>
    </row>
    <row r="35" spans="1:67" s="43" customFormat="1" ht="27.75" customHeight="1" x14ac:dyDescent="0.2">
      <c r="A35" s="111">
        <v>312</v>
      </c>
      <c r="B35" s="27">
        <f t="shared" si="1"/>
        <v>85</v>
      </c>
      <c r="C35" s="28">
        <f t="shared" si="2"/>
        <v>15</v>
      </c>
      <c r="D35" s="28">
        <f t="shared" si="3"/>
        <v>70</v>
      </c>
      <c r="E35" s="29">
        <f t="shared" si="4"/>
        <v>0</v>
      </c>
      <c r="F35" s="30"/>
      <c r="G35" s="30"/>
      <c r="H35" s="31">
        <f t="shared" si="5"/>
        <v>85</v>
      </c>
      <c r="I35" s="31">
        <v>15</v>
      </c>
      <c r="J35" s="31">
        <v>70</v>
      </c>
      <c r="K35" s="32"/>
      <c r="L35" s="33"/>
      <c r="M35" s="33"/>
      <c r="N35" s="34">
        <f t="shared" si="6"/>
        <v>0</v>
      </c>
      <c r="O35" s="35"/>
      <c r="P35" s="35"/>
      <c r="Q35" s="36"/>
      <c r="R35" s="36"/>
      <c r="S35" s="37"/>
      <c r="T35" s="38"/>
      <c r="U35" s="38"/>
      <c r="V35" s="39"/>
      <c r="W35" s="40"/>
      <c r="X35" s="40"/>
      <c r="Y35" s="40"/>
      <c r="Z35" s="40"/>
      <c r="AA35" s="40"/>
      <c r="AB35" s="40"/>
      <c r="AC35" s="40"/>
      <c r="AD35" s="40"/>
      <c r="AE35" s="41"/>
      <c r="AF35" s="41"/>
      <c r="AG35" s="40"/>
      <c r="AH35" s="40"/>
      <c r="AI35" s="40"/>
      <c r="AJ35" s="40"/>
      <c r="AK35" s="40"/>
      <c r="AL35" s="40"/>
      <c r="AM35" s="117">
        <v>1.3</v>
      </c>
      <c r="AN35" s="117">
        <v>2861.2928299999999</v>
      </c>
      <c r="AO35" s="117">
        <v>0.41</v>
      </c>
      <c r="AP35" s="117">
        <v>9.3149209699999993</v>
      </c>
      <c r="AQ35" s="117">
        <v>233.34</v>
      </c>
      <c r="AR35" s="117">
        <v>656.92219</v>
      </c>
      <c r="AS35" s="117">
        <v>1.2</v>
      </c>
      <c r="AT35" s="117">
        <v>1.3</v>
      </c>
      <c r="AU35" s="117">
        <v>2.9</v>
      </c>
      <c r="AV35" s="117">
        <v>4934</v>
      </c>
      <c r="AW35" s="125">
        <f t="shared" si="7"/>
        <v>6773.3959999999997</v>
      </c>
      <c r="AX35" s="123">
        <f t="shared" si="8"/>
        <v>5538.4560000000001</v>
      </c>
      <c r="AY35" s="37">
        <f t="shared" si="13"/>
        <v>4539.7180327868855</v>
      </c>
      <c r="AZ35" s="125">
        <f t="shared" si="9"/>
        <v>998.73796721311464</v>
      </c>
      <c r="BA35" s="123">
        <f t="shared" si="10"/>
        <v>12.788</v>
      </c>
      <c r="BB35" s="123">
        <f t="shared" si="11"/>
        <v>320.32900000000001</v>
      </c>
      <c r="BC35" s="120"/>
      <c r="BD35" s="120"/>
      <c r="BE35" s="123">
        <f t="shared" si="12"/>
        <v>901.82299999999998</v>
      </c>
      <c r="BF35" s="120"/>
      <c r="BG35" s="120"/>
      <c r="BH35" s="120"/>
      <c r="BI35" s="120"/>
      <c r="BJ35" s="120"/>
      <c r="BK35" s="120"/>
      <c r="BL35" s="40"/>
      <c r="BM35" s="40"/>
      <c r="BN35" s="99"/>
      <c r="BO35" s="100"/>
    </row>
    <row r="36" spans="1:67" s="43" customFormat="1" ht="27.75" customHeight="1" x14ac:dyDescent="0.2">
      <c r="A36" s="111">
        <v>318</v>
      </c>
      <c r="B36" s="27">
        <f t="shared" si="1"/>
        <v>74</v>
      </c>
      <c r="C36" s="28">
        <f t="shared" si="2"/>
        <v>11</v>
      </c>
      <c r="D36" s="28">
        <f t="shared" si="3"/>
        <v>63</v>
      </c>
      <c r="E36" s="29">
        <f t="shared" si="4"/>
        <v>0</v>
      </c>
      <c r="F36" s="30"/>
      <c r="G36" s="30"/>
      <c r="H36" s="31">
        <f t="shared" si="5"/>
        <v>74</v>
      </c>
      <c r="I36" s="31">
        <v>11</v>
      </c>
      <c r="J36" s="31">
        <v>63</v>
      </c>
      <c r="K36" s="32"/>
      <c r="L36" s="33"/>
      <c r="M36" s="33"/>
      <c r="N36" s="34">
        <f t="shared" si="6"/>
        <v>0</v>
      </c>
      <c r="O36" s="35"/>
      <c r="P36" s="35"/>
      <c r="Q36" s="36"/>
      <c r="R36" s="36"/>
      <c r="S36" s="37"/>
      <c r="T36" s="38"/>
      <c r="U36" s="38"/>
      <c r="V36" s="39"/>
      <c r="W36" s="40"/>
      <c r="X36" s="40"/>
      <c r="Y36" s="40"/>
      <c r="Z36" s="40"/>
      <c r="AA36" s="40"/>
      <c r="AB36" s="40"/>
      <c r="AC36" s="40"/>
      <c r="AD36" s="40"/>
      <c r="AE36" s="41"/>
      <c r="AF36" s="41"/>
      <c r="AG36" s="40"/>
      <c r="AH36" s="40"/>
      <c r="AI36" s="40"/>
      <c r="AJ36" s="40"/>
      <c r="AK36" s="40"/>
      <c r="AL36" s="40"/>
      <c r="AM36" s="117">
        <v>1.3</v>
      </c>
      <c r="AN36" s="117">
        <v>2861.2928299999999</v>
      </c>
      <c r="AO36" s="117">
        <v>0.41</v>
      </c>
      <c r="AP36" s="117">
        <v>9.3149209699999993</v>
      </c>
      <c r="AQ36" s="117">
        <v>233.34</v>
      </c>
      <c r="AR36" s="117">
        <v>656.92219</v>
      </c>
      <c r="AS36" s="117">
        <v>1.2</v>
      </c>
      <c r="AT36" s="117">
        <v>1.3</v>
      </c>
      <c r="AU36" s="117">
        <v>2.9</v>
      </c>
      <c r="AV36" s="117">
        <v>4934</v>
      </c>
      <c r="AW36" s="125">
        <f t="shared" si="7"/>
        <v>5865.1450000000004</v>
      </c>
      <c r="AX36" s="123">
        <f t="shared" si="8"/>
        <v>4795.799</v>
      </c>
      <c r="AY36" s="37">
        <f t="shared" si="13"/>
        <v>3930.9827868852458</v>
      </c>
      <c r="AZ36" s="125">
        <f t="shared" si="9"/>
        <v>864.81621311475419</v>
      </c>
      <c r="BA36" s="123">
        <f t="shared" si="10"/>
        <v>11.073</v>
      </c>
      <c r="BB36" s="123">
        <f t="shared" si="11"/>
        <v>277.37599999999998</v>
      </c>
      <c r="BC36" s="120"/>
      <c r="BD36" s="120"/>
      <c r="BE36" s="123">
        <f t="shared" si="12"/>
        <v>780.89700000000005</v>
      </c>
      <c r="BF36" s="120"/>
      <c r="BG36" s="120"/>
      <c r="BH36" s="120"/>
      <c r="BI36" s="120"/>
      <c r="BJ36" s="120"/>
      <c r="BK36" s="120"/>
      <c r="BL36" s="40"/>
      <c r="BM36" s="40"/>
      <c r="BN36" s="99"/>
      <c r="BO36" s="100"/>
    </row>
    <row r="37" spans="1:67" s="43" customFormat="1" ht="27.75" customHeight="1" x14ac:dyDescent="0.2">
      <c r="A37" s="111">
        <v>328</v>
      </c>
      <c r="B37" s="27">
        <f t="shared" si="1"/>
        <v>100</v>
      </c>
      <c r="C37" s="28">
        <f t="shared" si="2"/>
        <v>15</v>
      </c>
      <c r="D37" s="28">
        <f t="shared" si="3"/>
        <v>85</v>
      </c>
      <c r="E37" s="29">
        <f t="shared" si="4"/>
        <v>0</v>
      </c>
      <c r="F37" s="30"/>
      <c r="G37" s="30"/>
      <c r="H37" s="31">
        <f t="shared" si="5"/>
        <v>100</v>
      </c>
      <c r="I37" s="31">
        <v>15</v>
      </c>
      <c r="J37" s="31">
        <v>85</v>
      </c>
      <c r="K37" s="32"/>
      <c r="L37" s="33"/>
      <c r="M37" s="33"/>
      <c r="N37" s="34">
        <f t="shared" si="6"/>
        <v>0</v>
      </c>
      <c r="O37" s="35"/>
      <c r="P37" s="35"/>
      <c r="Q37" s="36"/>
      <c r="R37" s="36"/>
      <c r="S37" s="37"/>
      <c r="T37" s="38"/>
      <c r="U37" s="38"/>
      <c r="V37" s="39"/>
      <c r="W37" s="40"/>
      <c r="X37" s="40"/>
      <c r="Y37" s="40"/>
      <c r="Z37" s="40"/>
      <c r="AA37" s="40"/>
      <c r="AB37" s="40"/>
      <c r="AC37" s="40"/>
      <c r="AD37" s="40"/>
      <c r="AE37" s="41"/>
      <c r="AF37" s="41"/>
      <c r="AG37" s="40"/>
      <c r="AH37" s="40"/>
      <c r="AI37" s="40"/>
      <c r="AJ37" s="40"/>
      <c r="AK37" s="40"/>
      <c r="AL37" s="40"/>
      <c r="AM37" s="117">
        <v>1.3</v>
      </c>
      <c r="AN37" s="117">
        <v>2861.2928299999999</v>
      </c>
      <c r="AO37" s="117">
        <v>0.41</v>
      </c>
      <c r="AP37" s="117">
        <v>9.3149209699999993</v>
      </c>
      <c r="AQ37" s="117">
        <v>233.34</v>
      </c>
      <c r="AR37" s="117">
        <v>656.92219</v>
      </c>
      <c r="AS37" s="117">
        <v>1.2</v>
      </c>
      <c r="AT37" s="117">
        <v>1.3</v>
      </c>
      <c r="AU37" s="117">
        <v>2.9</v>
      </c>
      <c r="AV37" s="117">
        <v>4934</v>
      </c>
      <c r="AW37" s="125">
        <f t="shared" si="7"/>
        <v>7927.9519999999993</v>
      </c>
      <c r="AX37" s="123">
        <f t="shared" si="8"/>
        <v>6482.5110000000004</v>
      </c>
      <c r="AY37" s="37">
        <f t="shared" si="13"/>
        <v>5313.5336065573774</v>
      </c>
      <c r="AZ37" s="125">
        <f t="shared" si="9"/>
        <v>1168.977393442623</v>
      </c>
      <c r="BA37" s="123">
        <f t="shared" si="10"/>
        <v>14.967000000000001</v>
      </c>
      <c r="BB37" s="123">
        <f t="shared" si="11"/>
        <v>374.93099999999998</v>
      </c>
      <c r="BC37" s="120"/>
      <c r="BD37" s="120"/>
      <c r="BE37" s="123">
        <f t="shared" si="12"/>
        <v>1055.5429999999999</v>
      </c>
      <c r="BF37" s="120"/>
      <c r="BG37" s="120"/>
      <c r="BH37" s="120"/>
      <c r="BI37" s="120"/>
      <c r="BJ37" s="120"/>
      <c r="BK37" s="120"/>
      <c r="BL37" s="40"/>
      <c r="BM37" s="40"/>
      <c r="BN37" s="99"/>
      <c r="BO37" s="100"/>
    </row>
    <row r="38" spans="1:67" s="43" customFormat="1" ht="27.75" customHeight="1" x14ac:dyDescent="0.2">
      <c r="A38" s="111">
        <v>340</v>
      </c>
      <c r="B38" s="27">
        <f t="shared" si="1"/>
        <v>91</v>
      </c>
      <c r="C38" s="28">
        <f t="shared" si="2"/>
        <v>20</v>
      </c>
      <c r="D38" s="28">
        <f t="shared" si="3"/>
        <v>71</v>
      </c>
      <c r="E38" s="29">
        <f t="shared" si="4"/>
        <v>0</v>
      </c>
      <c r="F38" s="30"/>
      <c r="G38" s="30"/>
      <c r="H38" s="31">
        <f t="shared" si="5"/>
        <v>91</v>
      </c>
      <c r="I38" s="31">
        <v>20</v>
      </c>
      <c r="J38" s="31">
        <v>71</v>
      </c>
      <c r="K38" s="32"/>
      <c r="L38" s="33"/>
      <c r="M38" s="33"/>
      <c r="N38" s="34">
        <f t="shared" si="6"/>
        <v>0</v>
      </c>
      <c r="O38" s="35"/>
      <c r="P38" s="35"/>
      <c r="Q38" s="36"/>
      <c r="R38" s="36"/>
      <c r="S38" s="37"/>
      <c r="T38" s="38"/>
      <c r="U38" s="38"/>
      <c r="V38" s="39"/>
      <c r="W38" s="40"/>
      <c r="X38" s="40"/>
      <c r="Y38" s="40"/>
      <c r="Z38" s="40"/>
      <c r="AA38" s="40"/>
      <c r="AB38" s="40"/>
      <c r="AC38" s="40"/>
      <c r="AD38" s="40"/>
      <c r="AE38" s="41"/>
      <c r="AF38" s="41"/>
      <c r="AG38" s="40"/>
      <c r="AH38" s="40"/>
      <c r="AI38" s="40"/>
      <c r="AJ38" s="40"/>
      <c r="AK38" s="40"/>
      <c r="AL38" s="40"/>
      <c r="AM38" s="117">
        <v>1.3</v>
      </c>
      <c r="AN38" s="117">
        <v>2861.2928299999999</v>
      </c>
      <c r="AO38" s="117">
        <v>0.41</v>
      </c>
      <c r="AP38" s="117">
        <v>9.3149209699999993</v>
      </c>
      <c r="AQ38" s="117">
        <v>233.34</v>
      </c>
      <c r="AR38" s="117">
        <v>656.92219</v>
      </c>
      <c r="AS38" s="117">
        <v>1.2</v>
      </c>
      <c r="AT38" s="117">
        <v>1.3</v>
      </c>
      <c r="AU38" s="117">
        <v>2.9</v>
      </c>
      <c r="AV38" s="117">
        <v>4934</v>
      </c>
      <c r="AW38" s="125">
        <f t="shared" si="7"/>
        <v>7312.1890000000012</v>
      </c>
      <c r="AX38" s="123">
        <f t="shared" si="8"/>
        <v>5979.0150000000003</v>
      </c>
      <c r="AY38" s="37">
        <f t="shared" si="13"/>
        <v>4900.8319672131147</v>
      </c>
      <c r="AZ38" s="125">
        <f t="shared" si="9"/>
        <v>1078.1830327868856</v>
      </c>
      <c r="BA38" s="123">
        <f t="shared" si="10"/>
        <v>13.805</v>
      </c>
      <c r="BB38" s="123">
        <f t="shared" si="11"/>
        <v>345.81</v>
      </c>
      <c r="BC38" s="120"/>
      <c r="BD38" s="120"/>
      <c r="BE38" s="123">
        <f t="shared" si="12"/>
        <v>973.55899999999997</v>
      </c>
      <c r="BF38" s="120"/>
      <c r="BG38" s="120"/>
      <c r="BH38" s="120"/>
      <c r="BI38" s="120"/>
      <c r="BJ38" s="120"/>
      <c r="BK38" s="120"/>
      <c r="BL38" s="40"/>
      <c r="BM38" s="40"/>
      <c r="BN38" s="99"/>
      <c r="BO38" s="100"/>
    </row>
    <row r="39" spans="1:67" s="43" customFormat="1" ht="27.75" customHeight="1" x14ac:dyDescent="0.2">
      <c r="A39" s="111">
        <v>341</v>
      </c>
      <c r="B39" s="27">
        <f t="shared" si="1"/>
        <v>63</v>
      </c>
      <c r="C39" s="28">
        <f t="shared" si="2"/>
        <v>5</v>
      </c>
      <c r="D39" s="28">
        <f t="shared" si="3"/>
        <v>58</v>
      </c>
      <c r="E39" s="29">
        <f t="shared" si="4"/>
        <v>0</v>
      </c>
      <c r="F39" s="30"/>
      <c r="G39" s="30"/>
      <c r="H39" s="31">
        <f t="shared" si="5"/>
        <v>63</v>
      </c>
      <c r="I39" s="31">
        <v>5</v>
      </c>
      <c r="J39" s="31">
        <v>58</v>
      </c>
      <c r="K39" s="32"/>
      <c r="L39" s="33"/>
      <c r="M39" s="33"/>
      <c r="N39" s="34">
        <f t="shared" si="6"/>
        <v>0</v>
      </c>
      <c r="O39" s="35"/>
      <c r="P39" s="35"/>
      <c r="Q39" s="36"/>
      <c r="R39" s="36"/>
      <c r="S39" s="37"/>
      <c r="T39" s="38"/>
      <c r="U39" s="38"/>
      <c r="V39" s="39"/>
      <c r="W39" s="40"/>
      <c r="X39" s="40"/>
      <c r="Y39" s="40"/>
      <c r="Z39" s="40"/>
      <c r="AA39" s="40"/>
      <c r="AB39" s="40"/>
      <c r="AC39" s="40"/>
      <c r="AD39" s="40"/>
      <c r="AE39" s="41"/>
      <c r="AF39" s="41"/>
      <c r="AG39" s="40"/>
      <c r="AH39" s="40"/>
      <c r="AI39" s="40"/>
      <c r="AJ39" s="40"/>
      <c r="AK39" s="40"/>
      <c r="AL39" s="40"/>
      <c r="AM39" s="117">
        <v>1.3</v>
      </c>
      <c r="AN39" s="117">
        <v>2861.2928299999999</v>
      </c>
      <c r="AO39" s="117">
        <v>0.41</v>
      </c>
      <c r="AP39" s="117">
        <v>9.3149209699999993</v>
      </c>
      <c r="AQ39" s="117">
        <v>233.34</v>
      </c>
      <c r="AR39" s="117">
        <v>656.92219</v>
      </c>
      <c r="AS39" s="117">
        <v>1.2</v>
      </c>
      <c r="AT39" s="117">
        <v>1.3</v>
      </c>
      <c r="AU39" s="117">
        <v>2.9</v>
      </c>
      <c r="AV39" s="117">
        <v>4934</v>
      </c>
      <c r="AW39" s="125">
        <f t="shared" si="7"/>
        <v>4926.1059999999998</v>
      </c>
      <c r="AX39" s="123">
        <f t="shared" si="8"/>
        <v>4027.9679999999998</v>
      </c>
      <c r="AY39" s="37">
        <f t="shared" si="13"/>
        <v>3301.6131147540982</v>
      </c>
      <c r="AZ39" s="125">
        <f t="shared" si="9"/>
        <v>726.35488524590164</v>
      </c>
      <c r="BA39" s="123">
        <f t="shared" si="10"/>
        <v>9.3000000000000007</v>
      </c>
      <c r="BB39" s="123">
        <f t="shared" si="11"/>
        <v>232.96700000000001</v>
      </c>
      <c r="BC39" s="120"/>
      <c r="BD39" s="120"/>
      <c r="BE39" s="123">
        <f t="shared" si="12"/>
        <v>655.87099999999998</v>
      </c>
      <c r="BF39" s="120"/>
      <c r="BG39" s="120"/>
      <c r="BH39" s="120"/>
      <c r="BI39" s="120"/>
      <c r="BJ39" s="120"/>
      <c r="BK39" s="120"/>
      <c r="BL39" s="40"/>
      <c r="BM39" s="40"/>
      <c r="BN39" s="99"/>
      <c r="BO39" s="100"/>
    </row>
    <row r="40" spans="1:67" s="43" customFormat="1" ht="27.75" customHeight="1" x14ac:dyDescent="0.2">
      <c r="A40" s="111">
        <v>372</v>
      </c>
      <c r="B40" s="27">
        <f t="shared" si="1"/>
        <v>295</v>
      </c>
      <c r="C40" s="28">
        <f t="shared" si="2"/>
        <v>59</v>
      </c>
      <c r="D40" s="28">
        <f t="shared" si="3"/>
        <v>236</v>
      </c>
      <c r="E40" s="29">
        <f t="shared" si="4"/>
        <v>295</v>
      </c>
      <c r="F40" s="30">
        <v>59</v>
      </c>
      <c r="G40" s="30">
        <v>236</v>
      </c>
      <c r="H40" s="31">
        <f t="shared" si="5"/>
        <v>0</v>
      </c>
      <c r="I40" s="31"/>
      <c r="J40" s="31"/>
      <c r="K40" s="32"/>
      <c r="L40" s="33"/>
      <c r="M40" s="33"/>
      <c r="N40" s="34">
        <f t="shared" si="6"/>
        <v>0</v>
      </c>
      <c r="O40" s="35"/>
      <c r="P40" s="35"/>
      <c r="Q40" s="36"/>
      <c r="R40" s="36"/>
      <c r="S40" s="37"/>
      <c r="T40" s="38"/>
      <c r="U40" s="38"/>
      <c r="V40" s="39"/>
      <c r="W40" s="40"/>
      <c r="X40" s="40"/>
      <c r="Y40" s="40"/>
      <c r="Z40" s="40"/>
      <c r="AA40" s="40"/>
      <c r="AB40" s="40"/>
      <c r="AC40" s="40"/>
      <c r="AD40" s="40"/>
      <c r="AE40" s="41"/>
      <c r="AF40" s="41"/>
      <c r="AG40" s="40"/>
      <c r="AH40" s="40"/>
      <c r="AI40" s="40"/>
      <c r="AJ40" s="40"/>
      <c r="AK40" s="40"/>
      <c r="AL40" s="40"/>
      <c r="AM40" s="117">
        <v>1.3</v>
      </c>
      <c r="AN40" s="117">
        <v>2861.2928299999999</v>
      </c>
      <c r="AO40" s="117">
        <v>0.41</v>
      </c>
      <c r="AP40" s="117">
        <v>9.3149209699999993</v>
      </c>
      <c r="AQ40" s="117">
        <v>233.34</v>
      </c>
      <c r="AR40" s="117">
        <v>656.92219</v>
      </c>
      <c r="AS40" s="117">
        <v>1.2</v>
      </c>
      <c r="AT40" s="117">
        <v>1.3</v>
      </c>
      <c r="AU40" s="117">
        <v>2.9</v>
      </c>
      <c r="AV40" s="117">
        <v>4934</v>
      </c>
      <c r="AW40" s="125">
        <f t="shared" si="7"/>
        <v>18165.014999999999</v>
      </c>
      <c r="AX40" s="123">
        <f t="shared" si="8"/>
        <v>14853.130999999999</v>
      </c>
      <c r="AY40" s="37">
        <f t="shared" si="13"/>
        <v>12174.697540983605</v>
      </c>
      <c r="AZ40" s="125">
        <f t="shared" si="9"/>
        <v>2678.4334590163944</v>
      </c>
      <c r="BA40" s="123">
        <f t="shared" si="10"/>
        <v>34.293999999999997</v>
      </c>
      <c r="BB40" s="123">
        <f t="shared" si="11"/>
        <v>859.06500000000005</v>
      </c>
      <c r="BC40" s="120"/>
      <c r="BD40" s="120"/>
      <c r="BE40" s="123">
        <f t="shared" si="12"/>
        <v>2418.5250000000001</v>
      </c>
      <c r="BF40" s="120"/>
      <c r="BG40" s="120"/>
      <c r="BH40" s="120"/>
      <c r="BI40" s="120"/>
      <c r="BJ40" s="120"/>
      <c r="BK40" s="120"/>
      <c r="BL40" s="40"/>
      <c r="BM40" s="40"/>
      <c r="BN40" s="99"/>
      <c r="BO40" s="100"/>
    </row>
    <row r="41" spans="1:67" s="43" customFormat="1" ht="27.75" customHeight="1" x14ac:dyDescent="0.2">
      <c r="A41" s="111">
        <v>389</v>
      </c>
      <c r="B41" s="27">
        <f t="shared" si="1"/>
        <v>119</v>
      </c>
      <c r="C41" s="28">
        <f t="shared" si="2"/>
        <v>16</v>
      </c>
      <c r="D41" s="28">
        <f t="shared" si="3"/>
        <v>103</v>
      </c>
      <c r="E41" s="29">
        <f t="shared" si="4"/>
        <v>0</v>
      </c>
      <c r="F41" s="30"/>
      <c r="G41" s="30"/>
      <c r="H41" s="31">
        <f t="shared" si="5"/>
        <v>119</v>
      </c>
      <c r="I41" s="31">
        <v>16</v>
      </c>
      <c r="J41" s="31">
        <v>103</v>
      </c>
      <c r="K41" s="32"/>
      <c r="L41" s="33"/>
      <c r="M41" s="33"/>
      <c r="N41" s="34">
        <f t="shared" si="6"/>
        <v>0</v>
      </c>
      <c r="O41" s="35"/>
      <c r="P41" s="35"/>
      <c r="Q41" s="36"/>
      <c r="R41" s="36"/>
      <c r="S41" s="37"/>
      <c r="T41" s="38"/>
      <c r="U41" s="38"/>
      <c r="V41" s="39"/>
      <c r="W41" s="40"/>
      <c r="X41" s="40"/>
      <c r="Y41" s="40"/>
      <c r="Z41" s="40"/>
      <c r="AA41" s="40"/>
      <c r="AB41" s="40"/>
      <c r="AC41" s="40"/>
      <c r="AD41" s="40"/>
      <c r="AE41" s="41"/>
      <c r="AF41" s="41"/>
      <c r="AG41" s="40"/>
      <c r="AH41" s="40"/>
      <c r="AI41" s="40"/>
      <c r="AJ41" s="40"/>
      <c r="AK41" s="40"/>
      <c r="AL41" s="40"/>
      <c r="AM41" s="117">
        <v>1.3</v>
      </c>
      <c r="AN41" s="117">
        <v>2861.2928299999999</v>
      </c>
      <c r="AO41" s="117">
        <v>0.41</v>
      </c>
      <c r="AP41" s="117">
        <v>9.3149209699999993</v>
      </c>
      <c r="AQ41" s="117">
        <v>233.34</v>
      </c>
      <c r="AR41" s="117">
        <v>656.92219</v>
      </c>
      <c r="AS41" s="117">
        <v>1.2</v>
      </c>
      <c r="AT41" s="117">
        <v>1.3</v>
      </c>
      <c r="AU41" s="117">
        <v>2.9</v>
      </c>
      <c r="AV41" s="117">
        <v>4934</v>
      </c>
      <c r="AW41" s="125">
        <f t="shared" si="7"/>
        <v>9405.7829999999994</v>
      </c>
      <c r="AX41" s="123">
        <f t="shared" si="8"/>
        <v>7690.9009999999998</v>
      </c>
      <c r="AY41" s="37">
        <f t="shared" si="13"/>
        <v>6304.0172131147547</v>
      </c>
      <c r="AZ41" s="125">
        <f t="shared" si="9"/>
        <v>1386.8837868852452</v>
      </c>
      <c r="BA41" s="123">
        <f t="shared" si="10"/>
        <v>17.757000000000001</v>
      </c>
      <c r="BB41" s="123">
        <f t="shared" si="11"/>
        <v>444.82100000000003</v>
      </c>
      <c r="BC41" s="120"/>
      <c r="BD41" s="120"/>
      <c r="BE41" s="123">
        <f t="shared" si="12"/>
        <v>1252.3040000000001</v>
      </c>
      <c r="BF41" s="120"/>
      <c r="BG41" s="120"/>
      <c r="BH41" s="120"/>
      <c r="BI41" s="120"/>
      <c r="BJ41" s="120"/>
      <c r="BK41" s="120"/>
      <c r="BL41" s="40"/>
      <c r="BM41" s="40"/>
      <c r="BN41" s="99"/>
      <c r="BO41" s="100"/>
    </row>
    <row r="42" spans="1:67" s="43" customFormat="1" ht="27.75" customHeight="1" x14ac:dyDescent="0.2">
      <c r="A42" s="111">
        <v>402</v>
      </c>
      <c r="B42" s="27">
        <f t="shared" si="1"/>
        <v>137</v>
      </c>
      <c r="C42" s="28">
        <f t="shared" si="2"/>
        <v>28</v>
      </c>
      <c r="D42" s="28">
        <f t="shared" si="3"/>
        <v>109</v>
      </c>
      <c r="E42" s="29">
        <f t="shared" si="4"/>
        <v>137</v>
      </c>
      <c r="F42" s="30">
        <v>28</v>
      </c>
      <c r="G42" s="30">
        <v>109</v>
      </c>
      <c r="H42" s="31">
        <f t="shared" si="5"/>
        <v>0</v>
      </c>
      <c r="I42" s="31"/>
      <c r="J42" s="31"/>
      <c r="K42" s="32"/>
      <c r="L42" s="33"/>
      <c r="M42" s="33"/>
      <c r="N42" s="34">
        <f t="shared" si="6"/>
        <v>0</v>
      </c>
      <c r="O42" s="35"/>
      <c r="P42" s="35"/>
      <c r="Q42" s="36"/>
      <c r="R42" s="36"/>
      <c r="S42" s="37"/>
      <c r="T42" s="38"/>
      <c r="U42" s="38"/>
      <c r="V42" s="39"/>
      <c r="W42" s="40"/>
      <c r="X42" s="40"/>
      <c r="Y42" s="40"/>
      <c r="Z42" s="40"/>
      <c r="AA42" s="40"/>
      <c r="AB42" s="40"/>
      <c r="AC42" s="40"/>
      <c r="AD42" s="40"/>
      <c r="AE42" s="41"/>
      <c r="AF42" s="41"/>
      <c r="AG42" s="40"/>
      <c r="AH42" s="40"/>
      <c r="AI42" s="40"/>
      <c r="AJ42" s="40"/>
      <c r="AK42" s="40"/>
      <c r="AL42" s="40"/>
      <c r="AM42" s="117">
        <v>1.3</v>
      </c>
      <c r="AN42" s="117">
        <v>2861.2928299999999</v>
      </c>
      <c r="AO42" s="117">
        <v>0.41</v>
      </c>
      <c r="AP42" s="117">
        <v>9.3149209699999993</v>
      </c>
      <c r="AQ42" s="117">
        <v>233.34</v>
      </c>
      <c r="AR42" s="117">
        <v>656.92219</v>
      </c>
      <c r="AS42" s="117">
        <v>1.2</v>
      </c>
      <c r="AT42" s="117">
        <v>1.3</v>
      </c>
      <c r="AU42" s="117">
        <v>2.9</v>
      </c>
      <c r="AV42" s="117">
        <v>4934</v>
      </c>
      <c r="AW42" s="125">
        <f t="shared" si="7"/>
        <v>8443.06</v>
      </c>
      <c r="AX42" s="123">
        <f t="shared" si="8"/>
        <v>6903.7039999999997</v>
      </c>
      <c r="AY42" s="37">
        <f t="shared" si="13"/>
        <v>5658.7737704918036</v>
      </c>
      <c r="AZ42" s="125">
        <f t="shared" si="9"/>
        <v>1244.9302295081961</v>
      </c>
      <c r="BA42" s="123">
        <f t="shared" si="10"/>
        <v>15.94</v>
      </c>
      <c r="BB42" s="123">
        <f t="shared" si="11"/>
        <v>399.291</v>
      </c>
      <c r="BC42" s="120"/>
      <c r="BD42" s="120"/>
      <c r="BE42" s="123">
        <f t="shared" si="12"/>
        <v>1124.125</v>
      </c>
      <c r="BF42" s="120"/>
      <c r="BG42" s="120"/>
      <c r="BH42" s="120"/>
      <c r="BI42" s="120"/>
      <c r="BJ42" s="120"/>
      <c r="BK42" s="120"/>
      <c r="BL42" s="40"/>
      <c r="BM42" s="40"/>
      <c r="BN42" s="99"/>
      <c r="BO42" s="100"/>
    </row>
    <row r="43" spans="1:67" s="43" customFormat="1" ht="27.75" customHeight="1" x14ac:dyDescent="0.2">
      <c r="A43" s="111">
        <v>406</v>
      </c>
      <c r="B43" s="27">
        <f t="shared" si="1"/>
        <v>36</v>
      </c>
      <c r="C43" s="28">
        <f t="shared" si="2"/>
        <v>8</v>
      </c>
      <c r="D43" s="28">
        <f t="shared" si="3"/>
        <v>28</v>
      </c>
      <c r="E43" s="29">
        <f t="shared" si="4"/>
        <v>0</v>
      </c>
      <c r="F43" s="30"/>
      <c r="G43" s="30"/>
      <c r="H43" s="31">
        <f t="shared" si="5"/>
        <v>36</v>
      </c>
      <c r="I43" s="31">
        <v>8</v>
      </c>
      <c r="J43" s="31">
        <v>28</v>
      </c>
      <c r="K43" s="32"/>
      <c r="L43" s="33"/>
      <c r="M43" s="33"/>
      <c r="N43" s="34">
        <f t="shared" si="6"/>
        <v>0</v>
      </c>
      <c r="O43" s="35"/>
      <c r="P43" s="35"/>
      <c r="Q43" s="36"/>
      <c r="R43" s="36"/>
      <c r="S43" s="37"/>
      <c r="T43" s="38"/>
      <c r="U43" s="38"/>
      <c r="V43" s="39"/>
      <c r="W43" s="40"/>
      <c r="X43" s="40"/>
      <c r="Y43" s="40"/>
      <c r="Z43" s="40"/>
      <c r="AA43" s="40"/>
      <c r="AB43" s="40"/>
      <c r="AC43" s="40"/>
      <c r="AD43" s="40"/>
      <c r="AE43" s="41"/>
      <c r="AF43" s="41"/>
      <c r="AG43" s="40"/>
      <c r="AH43" s="40"/>
      <c r="AI43" s="40"/>
      <c r="AJ43" s="40"/>
      <c r="AK43" s="40"/>
      <c r="AL43" s="40"/>
      <c r="AM43" s="117">
        <v>1.3</v>
      </c>
      <c r="AN43" s="117">
        <v>2861.2928299999999</v>
      </c>
      <c r="AO43" s="117">
        <v>0.41</v>
      </c>
      <c r="AP43" s="117">
        <v>9.3149209699999993</v>
      </c>
      <c r="AQ43" s="117">
        <v>233.34</v>
      </c>
      <c r="AR43" s="117">
        <v>656.92219</v>
      </c>
      <c r="AS43" s="117">
        <v>1.2</v>
      </c>
      <c r="AT43" s="117">
        <v>1.3</v>
      </c>
      <c r="AU43" s="117">
        <v>2.9</v>
      </c>
      <c r="AV43" s="117">
        <v>4934</v>
      </c>
      <c r="AW43" s="125">
        <f t="shared" si="7"/>
        <v>2894.087</v>
      </c>
      <c r="AX43" s="123">
        <f t="shared" si="8"/>
        <v>2366.431</v>
      </c>
      <c r="AY43" s="37">
        <f t="shared" si="13"/>
        <v>1939.6975409836066</v>
      </c>
      <c r="AZ43" s="125">
        <f t="shared" si="9"/>
        <v>426.73345901639345</v>
      </c>
      <c r="BA43" s="123">
        <f t="shared" si="10"/>
        <v>5.4640000000000004</v>
      </c>
      <c r="BB43" s="123">
        <f t="shared" si="11"/>
        <v>136.86799999999999</v>
      </c>
      <c r="BC43" s="120"/>
      <c r="BD43" s="120"/>
      <c r="BE43" s="123">
        <f t="shared" si="12"/>
        <v>385.32400000000001</v>
      </c>
      <c r="BF43" s="120"/>
      <c r="BG43" s="120"/>
      <c r="BH43" s="120"/>
      <c r="BI43" s="120"/>
      <c r="BJ43" s="120"/>
      <c r="BK43" s="120"/>
      <c r="BL43" s="40"/>
      <c r="BM43" s="40"/>
      <c r="BN43" s="99"/>
      <c r="BO43" s="100"/>
    </row>
    <row r="44" spans="1:67" s="43" customFormat="1" ht="27.75" customHeight="1" x14ac:dyDescent="0.2">
      <c r="A44" s="111">
        <v>416</v>
      </c>
      <c r="B44" s="27">
        <f t="shared" si="1"/>
        <v>140</v>
      </c>
      <c r="C44" s="28">
        <f t="shared" si="2"/>
        <v>30</v>
      </c>
      <c r="D44" s="28">
        <f t="shared" si="3"/>
        <v>110</v>
      </c>
      <c r="E44" s="29">
        <f t="shared" si="4"/>
        <v>140</v>
      </c>
      <c r="F44" s="30">
        <v>30</v>
      </c>
      <c r="G44" s="30">
        <v>110</v>
      </c>
      <c r="H44" s="31">
        <f t="shared" si="5"/>
        <v>0</v>
      </c>
      <c r="I44" s="31"/>
      <c r="J44" s="31"/>
      <c r="K44" s="32"/>
      <c r="L44" s="33"/>
      <c r="M44" s="33"/>
      <c r="N44" s="34">
        <f t="shared" si="6"/>
        <v>0</v>
      </c>
      <c r="O44" s="35"/>
      <c r="P44" s="35"/>
      <c r="Q44" s="36"/>
      <c r="R44" s="36"/>
      <c r="S44" s="37"/>
      <c r="T44" s="38"/>
      <c r="U44" s="38"/>
      <c r="V44" s="39"/>
      <c r="W44" s="40"/>
      <c r="X44" s="40"/>
      <c r="Y44" s="40"/>
      <c r="Z44" s="40"/>
      <c r="AA44" s="40"/>
      <c r="AB44" s="40"/>
      <c r="AC44" s="40"/>
      <c r="AD44" s="40"/>
      <c r="AE44" s="41"/>
      <c r="AF44" s="41"/>
      <c r="AG44" s="40"/>
      <c r="AH44" s="40"/>
      <c r="AI44" s="40"/>
      <c r="AJ44" s="40"/>
      <c r="AK44" s="40"/>
      <c r="AL44" s="40"/>
      <c r="AM44" s="117">
        <v>1.3</v>
      </c>
      <c r="AN44" s="117">
        <v>2861.2928299999999</v>
      </c>
      <c r="AO44" s="117">
        <v>0.41</v>
      </c>
      <c r="AP44" s="117">
        <v>9.3149209699999993</v>
      </c>
      <c r="AQ44" s="117">
        <v>233.34</v>
      </c>
      <c r="AR44" s="117">
        <v>656.92219</v>
      </c>
      <c r="AS44" s="117">
        <v>1.2</v>
      </c>
      <c r="AT44" s="117">
        <v>1.3</v>
      </c>
      <c r="AU44" s="117">
        <v>2.9</v>
      </c>
      <c r="AV44" s="117">
        <v>4934</v>
      </c>
      <c r="AW44" s="125">
        <f t="shared" si="7"/>
        <v>8644.3690000000006</v>
      </c>
      <c r="AX44" s="123">
        <f t="shared" si="8"/>
        <v>7068.3090000000002</v>
      </c>
      <c r="AY44" s="37">
        <f t="shared" si="13"/>
        <v>5793.6959016393448</v>
      </c>
      <c r="AZ44" s="125">
        <f t="shared" si="9"/>
        <v>1274.6130983606554</v>
      </c>
      <c r="BA44" s="123">
        <f t="shared" si="10"/>
        <v>16.32</v>
      </c>
      <c r="BB44" s="123">
        <f t="shared" si="11"/>
        <v>408.81200000000001</v>
      </c>
      <c r="BC44" s="120"/>
      <c r="BD44" s="120"/>
      <c r="BE44" s="123">
        <f t="shared" si="12"/>
        <v>1150.9280000000001</v>
      </c>
      <c r="BF44" s="120"/>
      <c r="BG44" s="120"/>
      <c r="BH44" s="120"/>
      <c r="BI44" s="120"/>
      <c r="BJ44" s="120"/>
      <c r="BK44" s="120"/>
      <c r="BL44" s="40"/>
      <c r="BM44" s="40"/>
      <c r="BN44" s="99"/>
      <c r="BO44" s="100"/>
    </row>
    <row r="45" spans="1:67" s="43" customFormat="1" ht="27.75" customHeight="1" x14ac:dyDescent="0.2">
      <c r="A45" s="111">
        <v>439</v>
      </c>
      <c r="B45" s="27">
        <f t="shared" si="1"/>
        <v>211</v>
      </c>
      <c r="C45" s="28">
        <f t="shared" si="2"/>
        <v>29</v>
      </c>
      <c r="D45" s="28">
        <f t="shared" si="3"/>
        <v>182</v>
      </c>
      <c r="E45" s="29">
        <f t="shared" si="4"/>
        <v>211</v>
      </c>
      <c r="F45" s="30">
        <v>29</v>
      </c>
      <c r="G45" s="30">
        <v>182</v>
      </c>
      <c r="H45" s="31">
        <f t="shared" si="5"/>
        <v>0</v>
      </c>
      <c r="I45" s="31"/>
      <c r="J45" s="31"/>
      <c r="K45" s="32"/>
      <c r="L45" s="33"/>
      <c r="M45" s="33"/>
      <c r="N45" s="34">
        <f t="shared" si="6"/>
        <v>0</v>
      </c>
      <c r="O45" s="35"/>
      <c r="P45" s="35"/>
      <c r="Q45" s="36"/>
      <c r="R45" s="36"/>
      <c r="S45" s="37"/>
      <c r="T45" s="38"/>
      <c r="U45" s="38"/>
      <c r="V45" s="39"/>
      <c r="W45" s="40"/>
      <c r="X45" s="40"/>
      <c r="Y45" s="40"/>
      <c r="Z45" s="40"/>
      <c r="AA45" s="40"/>
      <c r="AB45" s="40"/>
      <c r="AC45" s="40"/>
      <c r="AD45" s="40"/>
      <c r="AE45" s="41"/>
      <c r="AF45" s="41"/>
      <c r="AG45" s="40"/>
      <c r="AH45" s="40"/>
      <c r="AI45" s="40"/>
      <c r="AJ45" s="40"/>
      <c r="AK45" s="40"/>
      <c r="AL45" s="40"/>
      <c r="AM45" s="117">
        <v>1.3</v>
      </c>
      <c r="AN45" s="117">
        <v>2861.2928299999999</v>
      </c>
      <c r="AO45" s="117">
        <v>0.41</v>
      </c>
      <c r="AP45" s="117">
        <v>9.3149209699999993</v>
      </c>
      <c r="AQ45" s="117">
        <v>233.34</v>
      </c>
      <c r="AR45" s="117">
        <v>656.92219</v>
      </c>
      <c r="AS45" s="117">
        <v>1.2</v>
      </c>
      <c r="AT45" s="117">
        <v>1.3</v>
      </c>
      <c r="AU45" s="117">
        <v>2.9</v>
      </c>
      <c r="AV45" s="117">
        <v>4934</v>
      </c>
      <c r="AW45" s="125">
        <f t="shared" si="7"/>
        <v>12836.295000000002</v>
      </c>
      <c r="AX45" s="123">
        <f t="shared" si="8"/>
        <v>10495.955</v>
      </c>
      <c r="AY45" s="37">
        <f t="shared" si="13"/>
        <v>8603.2418032786882</v>
      </c>
      <c r="AZ45" s="125">
        <f t="shared" si="9"/>
        <v>1892.7131967213118</v>
      </c>
      <c r="BA45" s="123">
        <f t="shared" si="10"/>
        <v>24.234000000000002</v>
      </c>
      <c r="BB45" s="123">
        <f t="shared" si="11"/>
        <v>607.05700000000002</v>
      </c>
      <c r="BC45" s="120"/>
      <c r="BD45" s="120"/>
      <c r="BE45" s="123">
        <f t="shared" si="12"/>
        <v>1709.049</v>
      </c>
      <c r="BF45" s="120"/>
      <c r="BG45" s="120"/>
      <c r="BH45" s="120"/>
      <c r="BI45" s="120"/>
      <c r="BJ45" s="120"/>
      <c r="BK45" s="120"/>
      <c r="BL45" s="40"/>
      <c r="BM45" s="40"/>
      <c r="BN45" s="99"/>
      <c r="BO45" s="100"/>
    </row>
    <row r="46" spans="1:67" s="43" customFormat="1" ht="27.75" customHeight="1" x14ac:dyDescent="0.2">
      <c r="A46" s="111">
        <v>440</v>
      </c>
      <c r="B46" s="27">
        <f t="shared" si="1"/>
        <v>80</v>
      </c>
      <c r="C46" s="28">
        <f t="shared" si="2"/>
        <v>5</v>
      </c>
      <c r="D46" s="28">
        <f t="shared" si="3"/>
        <v>75</v>
      </c>
      <c r="E46" s="29">
        <f t="shared" si="4"/>
        <v>0</v>
      </c>
      <c r="F46" s="30"/>
      <c r="G46" s="30"/>
      <c r="H46" s="31">
        <f t="shared" si="5"/>
        <v>80</v>
      </c>
      <c r="I46" s="31">
        <v>5</v>
      </c>
      <c r="J46" s="31">
        <v>75</v>
      </c>
      <c r="K46" s="32"/>
      <c r="L46" s="33"/>
      <c r="M46" s="33"/>
      <c r="N46" s="34">
        <f t="shared" si="6"/>
        <v>0</v>
      </c>
      <c r="O46" s="35"/>
      <c r="P46" s="35"/>
      <c r="Q46" s="36"/>
      <c r="R46" s="36"/>
      <c r="S46" s="37"/>
      <c r="T46" s="38"/>
      <c r="U46" s="38"/>
      <c r="V46" s="39"/>
      <c r="W46" s="40"/>
      <c r="X46" s="40"/>
      <c r="Y46" s="40"/>
      <c r="Z46" s="40"/>
      <c r="AA46" s="40"/>
      <c r="AB46" s="40"/>
      <c r="AC46" s="40"/>
      <c r="AD46" s="40"/>
      <c r="AE46" s="41"/>
      <c r="AF46" s="41"/>
      <c r="AG46" s="40"/>
      <c r="AH46" s="40"/>
      <c r="AI46" s="40"/>
      <c r="AJ46" s="40"/>
      <c r="AK46" s="40"/>
      <c r="AL46" s="40"/>
      <c r="AM46" s="117">
        <v>1.3</v>
      </c>
      <c r="AN46" s="117">
        <v>2861.2928299999999</v>
      </c>
      <c r="AO46" s="117">
        <v>0.41</v>
      </c>
      <c r="AP46" s="117">
        <v>9.3149209699999993</v>
      </c>
      <c r="AQ46" s="117">
        <v>233.34</v>
      </c>
      <c r="AR46" s="117">
        <v>656.92219</v>
      </c>
      <c r="AS46" s="117">
        <v>1.2</v>
      </c>
      <c r="AT46" s="117">
        <v>1.3</v>
      </c>
      <c r="AU46" s="117">
        <v>2.9</v>
      </c>
      <c r="AV46" s="117">
        <v>4934</v>
      </c>
      <c r="AW46" s="125">
        <f t="shared" si="7"/>
        <v>6234.6020000000008</v>
      </c>
      <c r="AX46" s="123">
        <f t="shared" si="8"/>
        <v>5097.8969999999999</v>
      </c>
      <c r="AY46" s="37">
        <f t="shared" si="13"/>
        <v>4178.6040983606554</v>
      </c>
      <c r="AZ46" s="125">
        <f t="shared" si="9"/>
        <v>919.29290163934456</v>
      </c>
      <c r="BA46" s="123">
        <f t="shared" si="10"/>
        <v>11.77</v>
      </c>
      <c r="BB46" s="123">
        <f t="shared" si="11"/>
        <v>294.84800000000001</v>
      </c>
      <c r="BC46" s="120"/>
      <c r="BD46" s="120"/>
      <c r="BE46" s="123">
        <f t="shared" si="12"/>
        <v>830.08699999999999</v>
      </c>
      <c r="BF46" s="120"/>
      <c r="BG46" s="120"/>
      <c r="BH46" s="120"/>
      <c r="BI46" s="120"/>
      <c r="BJ46" s="120"/>
      <c r="BK46" s="120"/>
      <c r="BL46" s="40"/>
      <c r="BM46" s="40"/>
      <c r="BN46" s="99"/>
      <c r="BO46" s="100"/>
    </row>
    <row r="47" spans="1:67" s="43" customFormat="1" ht="27.75" customHeight="1" x14ac:dyDescent="0.2">
      <c r="A47" s="111">
        <v>506</v>
      </c>
      <c r="B47" s="27">
        <f t="shared" si="1"/>
        <v>188</v>
      </c>
      <c r="C47" s="28">
        <f t="shared" si="2"/>
        <v>29</v>
      </c>
      <c r="D47" s="28">
        <f t="shared" si="3"/>
        <v>159</v>
      </c>
      <c r="E47" s="29">
        <f t="shared" si="4"/>
        <v>188</v>
      </c>
      <c r="F47" s="30">
        <v>29</v>
      </c>
      <c r="G47" s="30">
        <v>159</v>
      </c>
      <c r="H47" s="31">
        <f t="shared" si="5"/>
        <v>0</v>
      </c>
      <c r="I47" s="31"/>
      <c r="J47" s="31"/>
      <c r="K47" s="32"/>
      <c r="L47" s="33"/>
      <c r="M47" s="33"/>
      <c r="N47" s="34">
        <f t="shared" si="6"/>
        <v>0</v>
      </c>
      <c r="O47" s="35"/>
      <c r="P47" s="35"/>
      <c r="Q47" s="36"/>
      <c r="R47" s="36"/>
      <c r="S47" s="37"/>
      <c r="T47" s="38"/>
      <c r="U47" s="38"/>
      <c r="V47" s="39"/>
      <c r="W47" s="40"/>
      <c r="X47" s="40"/>
      <c r="Y47" s="40"/>
      <c r="Z47" s="40"/>
      <c r="AA47" s="40"/>
      <c r="AB47" s="40"/>
      <c r="AC47" s="40"/>
      <c r="AD47" s="40"/>
      <c r="AE47" s="41"/>
      <c r="AF47" s="41"/>
      <c r="AG47" s="40"/>
      <c r="AH47" s="40"/>
      <c r="AI47" s="40"/>
      <c r="AJ47" s="40"/>
      <c r="AK47" s="40"/>
      <c r="AL47" s="40"/>
      <c r="AM47" s="117">
        <v>1.3</v>
      </c>
      <c r="AN47" s="117">
        <v>2861.2928299999999</v>
      </c>
      <c r="AO47" s="117">
        <v>0.41</v>
      </c>
      <c r="AP47" s="117">
        <v>9.3149209699999993</v>
      </c>
      <c r="AQ47" s="117">
        <v>233.34</v>
      </c>
      <c r="AR47" s="117">
        <v>656.92219</v>
      </c>
      <c r="AS47" s="117">
        <v>1.2</v>
      </c>
      <c r="AT47" s="117">
        <v>1.3</v>
      </c>
      <c r="AU47" s="117">
        <v>2.9</v>
      </c>
      <c r="AV47" s="117">
        <v>4934</v>
      </c>
      <c r="AW47" s="125">
        <f t="shared" si="7"/>
        <v>11474.511</v>
      </c>
      <c r="AX47" s="123">
        <f t="shared" si="8"/>
        <v>9382.4539999999997</v>
      </c>
      <c r="AY47" s="37">
        <f t="shared" si="13"/>
        <v>7690.5360655737713</v>
      </c>
      <c r="AZ47" s="125">
        <f t="shared" si="9"/>
        <v>1691.9179344262284</v>
      </c>
      <c r="BA47" s="123">
        <f t="shared" si="10"/>
        <v>21.663</v>
      </c>
      <c r="BB47" s="123">
        <f t="shared" si="11"/>
        <v>542.65599999999995</v>
      </c>
      <c r="BC47" s="120"/>
      <c r="BD47" s="120"/>
      <c r="BE47" s="123">
        <f t="shared" si="12"/>
        <v>1527.7380000000001</v>
      </c>
      <c r="BF47" s="120"/>
      <c r="BG47" s="120"/>
      <c r="BH47" s="120"/>
      <c r="BI47" s="120"/>
      <c r="BJ47" s="120"/>
      <c r="BK47" s="120"/>
      <c r="BL47" s="40"/>
      <c r="BM47" s="40"/>
      <c r="BN47" s="99"/>
      <c r="BO47" s="100"/>
    </row>
    <row r="48" spans="1:67" s="43" customFormat="1" ht="27.75" customHeight="1" x14ac:dyDescent="0.2">
      <c r="A48" s="111">
        <v>513</v>
      </c>
      <c r="B48" s="27">
        <f t="shared" si="1"/>
        <v>148</v>
      </c>
      <c r="C48" s="28">
        <f t="shared" si="2"/>
        <v>30</v>
      </c>
      <c r="D48" s="28">
        <f t="shared" si="3"/>
        <v>118</v>
      </c>
      <c r="E48" s="29">
        <f t="shared" si="4"/>
        <v>148</v>
      </c>
      <c r="F48" s="30">
        <v>30</v>
      </c>
      <c r="G48" s="30">
        <v>118</v>
      </c>
      <c r="H48" s="31">
        <f t="shared" si="5"/>
        <v>0</v>
      </c>
      <c r="I48" s="31"/>
      <c r="J48" s="31"/>
      <c r="K48" s="32"/>
      <c r="L48" s="33"/>
      <c r="M48" s="33"/>
      <c r="N48" s="34">
        <f t="shared" si="6"/>
        <v>0</v>
      </c>
      <c r="O48" s="35"/>
      <c r="P48" s="35"/>
      <c r="Q48" s="36"/>
      <c r="R48" s="36"/>
      <c r="S48" s="37"/>
      <c r="T48" s="38"/>
      <c r="U48" s="38"/>
      <c r="V48" s="39"/>
      <c r="W48" s="40"/>
      <c r="X48" s="40"/>
      <c r="Y48" s="40"/>
      <c r="Z48" s="40"/>
      <c r="AA48" s="40"/>
      <c r="AB48" s="40"/>
      <c r="AC48" s="40"/>
      <c r="AD48" s="40"/>
      <c r="AE48" s="41"/>
      <c r="AF48" s="41"/>
      <c r="AG48" s="40"/>
      <c r="AH48" s="40"/>
      <c r="AI48" s="40"/>
      <c r="AJ48" s="40"/>
      <c r="AK48" s="40"/>
      <c r="AL48" s="40"/>
      <c r="AM48" s="117">
        <v>1.3</v>
      </c>
      <c r="AN48" s="117">
        <v>2861.2928299999999</v>
      </c>
      <c r="AO48" s="117">
        <v>0.41</v>
      </c>
      <c r="AP48" s="117">
        <v>9.3149209699999993</v>
      </c>
      <c r="AQ48" s="117">
        <v>233.34</v>
      </c>
      <c r="AR48" s="117">
        <v>656.92219</v>
      </c>
      <c r="AS48" s="117">
        <v>1.2</v>
      </c>
      <c r="AT48" s="117">
        <v>1.3</v>
      </c>
      <c r="AU48" s="117">
        <v>2.9</v>
      </c>
      <c r="AV48" s="117">
        <v>4934</v>
      </c>
      <c r="AW48" s="125">
        <f t="shared" si="7"/>
        <v>9118.0319999999992</v>
      </c>
      <c r="AX48" s="123">
        <f t="shared" si="8"/>
        <v>7455.6139999999996</v>
      </c>
      <c r="AY48" s="37">
        <f t="shared" si="13"/>
        <v>6111.1590163934425</v>
      </c>
      <c r="AZ48" s="125">
        <f t="shared" si="9"/>
        <v>1344.4549836065571</v>
      </c>
      <c r="BA48" s="123">
        <f t="shared" si="10"/>
        <v>17.213999999999999</v>
      </c>
      <c r="BB48" s="123">
        <f t="shared" si="11"/>
        <v>431.21199999999999</v>
      </c>
      <c r="BC48" s="120"/>
      <c r="BD48" s="120"/>
      <c r="BE48" s="123">
        <f t="shared" si="12"/>
        <v>1213.992</v>
      </c>
      <c r="BF48" s="120"/>
      <c r="BG48" s="120"/>
      <c r="BH48" s="120"/>
      <c r="BI48" s="120"/>
      <c r="BJ48" s="120"/>
      <c r="BK48" s="120"/>
      <c r="BL48" s="40"/>
      <c r="BM48" s="40"/>
      <c r="BN48" s="99"/>
      <c r="BO48" s="100"/>
    </row>
    <row r="49" spans="1:67" s="43" customFormat="1" ht="27.75" customHeight="1" x14ac:dyDescent="0.2">
      <c r="A49" s="111">
        <v>596</v>
      </c>
      <c r="B49" s="27">
        <f t="shared" si="1"/>
        <v>166</v>
      </c>
      <c r="C49" s="28">
        <f t="shared" si="2"/>
        <v>32</v>
      </c>
      <c r="D49" s="28">
        <f t="shared" si="3"/>
        <v>134</v>
      </c>
      <c r="E49" s="29">
        <f t="shared" si="4"/>
        <v>166</v>
      </c>
      <c r="F49" s="30">
        <v>32</v>
      </c>
      <c r="G49" s="30">
        <v>134</v>
      </c>
      <c r="H49" s="31">
        <f t="shared" si="5"/>
        <v>0</v>
      </c>
      <c r="I49" s="31"/>
      <c r="J49" s="31"/>
      <c r="K49" s="32"/>
      <c r="L49" s="33"/>
      <c r="M49" s="33"/>
      <c r="N49" s="34">
        <f t="shared" si="6"/>
        <v>0</v>
      </c>
      <c r="O49" s="35"/>
      <c r="P49" s="35"/>
      <c r="Q49" s="36"/>
      <c r="R49" s="36"/>
      <c r="S49" s="37"/>
      <c r="T49" s="38"/>
      <c r="U49" s="38"/>
      <c r="V49" s="39"/>
      <c r="W49" s="40"/>
      <c r="X49" s="40"/>
      <c r="Y49" s="40"/>
      <c r="Z49" s="40"/>
      <c r="AA49" s="40"/>
      <c r="AB49" s="40"/>
      <c r="AC49" s="40"/>
      <c r="AD49" s="40"/>
      <c r="AE49" s="41"/>
      <c r="AF49" s="41"/>
      <c r="AG49" s="40"/>
      <c r="AH49" s="40"/>
      <c r="AI49" s="40"/>
      <c r="AJ49" s="40"/>
      <c r="AK49" s="40"/>
      <c r="AL49" s="40"/>
      <c r="AM49" s="117">
        <v>1.3</v>
      </c>
      <c r="AN49" s="117">
        <v>2861.2928299999999</v>
      </c>
      <c r="AO49" s="117">
        <v>0.41</v>
      </c>
      <c r="AP49" s="117">
        <v>9.3149209699999993</v>
      </c>
      <c r="AQ49" s="117">
        <v>233.34</v>
      </c>
      <c r="AR49" s="117">
        <v>656.92219</v>
      </c>
      <c r="AS49" s="117">
        <v>1.2</v>
      </c>
      <c r="AT49" s="117">
        <v>1.3</v>
      </c>
      <c r="AU49" s="117">
        <v>2.9</v>
      </c>
      <c r="AV49" s="117">
        <v>4934</v>
      </c>
      <c r="AW49" s="125">
        <f t="shared" si="7"/>
        <v>10207.460000000001</v>
      </c>
      <c r="AX49" s="123">
        <f t="shared" si="8"/>
        <v>8346.4140000000007</v>
      </c>
      <c r="AY49" s="37">
        <f t="shared" si="13"/>
        <v>6841.3229508196719</v>
      </c>
      <c r="AZ49" s="125">
        <f t="shared" si="9"/>
        <v>1505.0910491803288</v>
      </c>
      <c r="BA49" s="123">
        <f t="shared" si="10"/>
        <v>19.271000000000001</v>
      </c>
      <c r="BB49" s="123">
        <f t="shared" si="11"/>
        <v>482.73399999999998</v>
      </c>
      <c r="BC49" s="120"/>
      <c r="BD49" s="120"/>
      <c r="BE49" s="123">
        <f t="shared" si="12"/>
        <v>1359.0409999999999</v>
      </c>
      <c r="BF49" s="120"/>
      <c r="BG49" s="120"/>
      <c r="BH49" s="120"/>
      <c r="BI49" s="120"/>
      <c r="BJ49" s="120"/>
      <c r="BK49" s="120"/>
      <c r="BL49" s="40"/>
      <c r="BM49" s="40"/>
      <c r="BN49" s="99"/>
      <c r="BO49" s="100"/>
    </row>
    <row r="50" spans="1:67" s="43" customFormat="1" ht="27.75" customHeight="1" x14ac:dyDescent="0.2">
      <c r="A50" s="111">
        <v>640</v>
      </c>
      <c r="B50" s="27">
        <f t="shared" si="1"/>
        <v>136</v>
      </c>
      <c r="C50" s="28">
        <f t="shared" si="2"/>
        <v>13</v>
      </c>
      <c r="D50" s="28">
        <f t="shared" si="3"/>
        <v>123</v>
      </c>
      <c r="E50" s="29">
        <f t="shared" si="4"/>
        <v>0</v>
      </c>
      <c r="F50" s="30"/>
      <c r="G50" s="30"/>
      <c r="H50" s="31">
        <f t="shared" si="5"/>
        <v>54</v>
      </c>
      <c r="I50" s="31">
        <v>13</v>
      </c>
      <c r="J50" s="31">
        <v>41</v>
      </c>
      <c r="K50" s="32"/>
      <c r="L50" s="33"/>
      <c r="M50" s="33"/>
      <c r="N50" s="34">
        <f t="shared" si="6"/>
        <v>82</v>
      </c>
      <c r="O50" s="35"/>
      <c r="P50" s="35">
        <v>82</v>
      </c>
      <c r="Q50" s="36"/>
      <c r="R50" s="36"/>
      <c r="S50" s="37"/>
      <c r="T50" s="38"/>
      <c r="U50" s="38"/>
      <c r="V50" s="39"/>
      <c r="W50" s="40"/>
      <c r="X50" s="40"/>
      <c r="Y50" s="40"/>
      <c r="Z50" s="40"/>
      <c r="AA50" s="40"/>
      <c r="AB50" s="40"/>
      <c r="AC50" s="40"/>
      <c r="AD50" s="40"/>
      <c r="AE50" s="41"/>
      <c r="AF50" s="41"/>
      <c r="AG50" s="40"/>
      <c r="AH50" s="40"/>
      <c r="AI50" s="40"/>
      <c r="AJ50" s="40"/>
      <c r="AK50" s="40"/>
      <c r="AL50" s="40"/>
      <c r="AM50" s="117">
        <v>1.3</v>
      </c>
      <c r="AN50" s="117">
        <v>2861.2928299999999</v>
      </c>
      <c r="AO50" s="117">
        <v>0.41</v>
      </c>
      <c r="AP50" s="117">
        <v>9.3149209699999993</v>
      </c>
      <c r="AQ50" s="117">
        <v>233.34</v>
      </c>
      <c r="AR50" s="117">
        <v>656.92219</v>
      </c>
      <c r="AS50" s="117">
        <v>1.2</v>
      </c>
      <c r="AT50" s="117">
        <v>1.3</v>
      </c>
      <c r="AU50" s="117">
        <v>2.9</v>
      </c>
      <c r="AV50" s="117">
        <v>4934</v>
      </c>
      <c r="AW50" s="125">
        <f t="shared" si="7"/>
        <v>18436.186999999998</v>
      </c>
      <c r="AX50" s="123">
        <f t="shared" si="8"/>
        <v>15074.862999999999</v>
      </c>
      <c r="AY50" s="37">
        <f t="shared" si="13"/>
        <v>12356.445081967213</v>
      </c>
      <c r="AZ50" s="125">
        <f t="shared" si="9"/>
        <v>2718.4179180327865</v>
      </c>
      <c r="BA50" s="123">
        <f t="shared" si="10"/>
        <v>34.805999999999997</v>
      </c>
      <c r="BB50" s="123">
        <f t="shared" si="11"/>
        <v>871.88900000000001</v>
      </c>
      <c r="BC50" s="120"/>
      <c r="BD50" s="120"/>
      <c r="BE50" s="123">
        <f t="shared" si="12"/>
        <v>2454.6289999999999</v>
      </c>
      <c r="BF50" s="120"/>
      <c r="BG50" s="120"/>
      <c r="BH50" s="120"/>
      <c r="BI50" s="120"/>
      <c r="BJ50" s="120"/>
      <c r="BK50" s="120"/>
      <c r="BL50" s="40"/>
      <c r="BM50" s="40"/>
      <c r="BN50" s="99"/>
      <c r="BO50" s="100"/>
    </row>
    <row r="51" spans="1:67" s="43" customFormat="1" ht="27.75" customHeight="1" x14ac:dyDescent="0.2">
      <c r="A51" s="111">
        <v>641</v>
      </c>
      <c r="B51" s="27">
        <f t="shared" si="1"/>
        <v>254</v>
      </c>
      <c r="C51" s="28">
        <f t="shared" si="2"/>
        <v>58</v>
      </c>
      <c r="D51" s="28">
        <f t="shared" si="3"/>
        <v>196</v>
      </c>
      <c r="E51" s="29">
        <f t="shared" si="4"/>
        <v>254</v>
      </c>
      <c r="F51" s="30">
        <v>58</v>
      </c>
      <c r="G51" s="30">
        <v>196</v>
      </c>
      <c r="H51" s="31">
        <f t="shared" si="5"/>
        <v>0</v>
      </c>
      <c r="I51" s="31"/>
      <c r="J51" s="31"/>
      <c r="K51" s="32"/>
      <c r="L51" s="33"/>
      <c r="M51" s="33"/>
      <c r="N51" s="34">
        <f t="shared" si="6"/>
        <v>0</v>
      </c>
      <c r="O51" s="35"/>
      <c r="P51" s="35"/>
      <c r="Q51" s="36"/>
      <c r="R51" s="36"/>
      <c r="S51" s="37"/>
      <c r="T51" s="38"/>
      <c r="U51" s="38"/>
      <c r="V51" s="39"/>
      <c r="W51" s="40"/>
      <c r="X51" s="40"/>
      <c r="Y51" s="40"/>
      <c r="Z51" s="40"/>
      <c r="AA51" s="40"/>
      <c r="AB51" s="40"/>
      <c r="AC51" s="40"/>
      <c r="AD51" s="40"/>
      <c r="AE51" s="41"/>
      <c r="AF51" s="41"/>
      <c r="AG51" s="40"/>
      <c r="AH51" s="40"/>
      <c r="AI51" s="40"/>
      <c r="AJ51" s="40"/>
      <c r="AK51" s="40"/>
      <c r="AL51" s="40"/>
      <c r="AM51" s="117">
        <v>1.3</v>
      </c>
      <c r="AN51" s="117">
        <v>2861.2928299999999</v>
      </c>
      <c r="AO51" s="117">
        <v>0.41</v>
      </c>
      <c r="AP51" s="117">
        <v>9.3149209699999993</v>
      </c>
      <c r="AQ51" s="117">
        <v>233.34</v>
      </c>
      <c r="AR51" s="117">
        <v>656.92219</v>
      </c>
      <c r="AS51" s="117">
        <v>1.2</v>
      </c>
      <c r="AT51" s="117">
        <v>1.3</v>
      </c>
      <c r="AU51" s="117">
        <v>2.9</v>
      </c>
      <c r="AV51" s="117">
        <v>4934</v>
      </c>
      <c r="AW51" s="125">
        <f t="shared" si="7"/>
        <v>15725.645000000002</v>
      </c>
      <c r="AX51" s="123">
        <f t="shared" si="8"/>
        <v>12858.513000000001</v>
      </c>
      <c r="AY51" s="37">
        <f t="shared" si="13"/>
        <v>10539.764754098362</v>
      </c>
      <c r="AZ51" s="125">
        <f t="shared" si="9"/>
        <v>2318.7482459016392</v>
      </c>
      <c r="BA51" s="123">
        <f t="shared" si="10"/>
        <v>29.689</v>
      </c>
      <c r="BB51" s="123">
        <f t="shared" si="11"/>
        <v>743.70100000000002</v>
      </c>
      <c r="BC51" s="120"/>
      <c r="BD51" s="120"/>
      <c r="BE51" s="123">
        <f t="shared" si="12"/>
        <v>2093.7420000000002</v>
      </c>
      <c r="BF51" s="120"/>
      <c r="BG51" s="120"/>
      <c r="BH51" s="120"/>
      <c r="BI51" s="120"/>
      <c r="BJ51" s="120"/>
      <c r="BK51" s="120"/>
      <c r="BL51" s="40"/>
      <c r="BM51" s="40"/>
      <c r="BN51" s="99"/>
      <c r="BO51" s="100"/>
    </row>
    <row r="52" spans="1:67" s="43" customFormat="1" ht="27.75" customHeight="1" x14ac:dyDescent="0.2">
      <c r="A52" s="111">
        <v>642</v>
      </c>
      <c r="B52" s="27">
        <f t="shared" si="1"/>
        <v>236</v>
      </c>
      <c r="C52" s="28">
        <f t="shared" si="2"/>
        <v>43</v>
      </c>
      <c r="D52" s="28">
        <f t="shared" si="3"/>
        <v>193</v>
      </c>
      <c r="E52" s="29">
        <f t="shared" si="4"/>
        <v>236</v>
      </c>
      <c r="F52" s="30">
        <v>43</v>
      </c>
      <c r="G52" s="30">
        <v>193</v>
      </c>
      <c r="H52" s="31">
        <f t="shared" si="5"/>
        <v>0</v>
      </c>
      <c r="I52" s="31"/>
      <c r="J52" s="31"/>
      <c r="K52" s="32"/>
      <c r="L52" s="33"/>
      <c r="M52" s="33"/>
      <c r="N52" s="34">
        <f t="shared" si="6"/>
        <v>0</v>
      </c>
      <c r="O52" s="35"/>
      <c r="P52" s="35"/>
      <c r="Q52" s="36"/>
      <c r="R52" s="36"/>
      <c r="S52" s="37"/>
      <c r="T52" s="38"/>
      <c r="U52" s="38"/>
      <c r="V52" s="39"/>
      <c r="W52" s="40"/>
      <c r="X52" s="40"/>
      <c r="Y52" s="40"/>
      <c r="Z52" s="40"/>
      <c r="AA52" s="40"/>
      <c r="AB52" s="40"/>
      <c r="AC52" s="40"/>
      <c r="AD52" s="40"/>
      <c r="AE52" s="41"/>
      <c r="AF52" s="41"/>
      <c r="AG52" s="40"/>
      <c r="AH52" s="40"/>
      <c r="AI52" s="40"/>
      <c r="AJ52" s="40"/>
      <c r="AK52" s="40"/>
      <c r="AL52" s="40"/>
      <c r="AM52" s="117">
        <v>1.3</v>
      </c>
      <c r="AN52" s="117">
        <v>2861.2928299999999</v>
      </c>
      <c r="AO52" s="117">
        <v>0.41</v>
      </c>
      <c r="AP52" s="117">
        <v>9.3149209699999993</v>
      </c>
      <c r="AQ52" s="117">
        <v>233.34</v>
      </c>
      <c r="AR52" s="117">
        <v>656.92219</v>
      </c>
      <c r="AS52" s="117">
        <v>1.2</v>
      </c>
      <c r="AT52" s="117">
        <v>1.3</v>
      </c>
      <c r="AU52" s="117">
        <v>2.9</v>
      </c>
      <c r="AV52" s="117">
        <v>4934</v>
      </c>
      <c r="AW52" s="125">
        <f t="shared" si="7"/>
        <v>14482.277</v>
      </c>
      <c r="AX52" s="123">
        <f t="shared" si="8"/>
        <v>11841.838</v>
      </c>
      <c r="AY52" s="37">
        <f t="shared" si="13"/>
        <v>9706.4245901639333</v>
      </c>
      <c r="AZ52" s="125">
        <f t="shared" si="9"/>
        <v>2135.4134098360664</v>
      </c>
      <c r="BA52" s="123">
        <f t="shared" si="10"/>
        <v>27.341000000000001</v>
      </c>
      <c r="BB52" s="123">
        <f t="shared" si="11"/>
        <v>684.9</v>
      </c>
      <c r="BC52" s="120"/>
      <c r="BD52" s="120"/>
      <c r="BE52" s="123">
        <f t="shared" si="12"/>
        <v>1928.1980000000001</v>
      </c>
      <c r="BF52" s="120"/>
      <c r="BG52" s="120"/>
      <c r="BH52" s="120"/>
      <c r="BI52" s="120"/>
      <c r="BJ52" s="120"/>
      <c r="BK52" s="120"/>
      <c r="BL52" s="40"/>
      <c r="BM52" s="40"/>
      <c r="BN52" s="99"/>
      <c r="BO52" s="100"/>
    </row>
    <row r="53" spans="1:67" s="43" customFormat="1" ht="27.75" customHeight="1" x14ac:dyDescent="0.2">
      <c r="A53" s="111">
        <v>643</v>
      </c>
      <c r="B53" s="27">
        <f t="shared" si="1"/>
        <v>246</v>
      </c>
      <c r="C53" s="28">
        <f t="shared" si="2"/>
        <v>41</v>
      </c>
      <c r="D53" s="28">
        <f t="shared" si="3"/>
        <v>205</v>
      </c>
      <c r="E53" s="29">
        <f t="shared" si="4"/>
        <v>246</v>
      </c>
      <c r="F53" s="30">
        <v>41</v>
      </c>
      <c r="G53" s="30">
        <v>205</v>
      </c>
      <c r="H53" s="31">
        <f t="shared" si="5"/>
        <v>0</v>
      </c>
      <c r="I53" s="31"/>
      <c r="J53" s="31"/>
      <c r="K53" s="32"/>
      <c r="L53" s="33"/>
      <c r="M53" s="33"/>
      <c r="N53" s="34">
        <f t="shared" si="6"/>
        <v>0</v>
      </c>
      <c r="O53" s="35"/>
      <c r="P53" s="35"/>
      <c r="Q53" s="36"/>
      <c r="R53" s="36"/>
      <c r="S53" s="37"/>
      <c r="T53" s="38"/>
      <c r="U53" s="38"/>
      <c r="V53" s="39"/>
      <c r="W53" s="40"/>
      <c r="X53" s="40"/>
      <c r="Y53" s="40"/>
      <c r="Z53" s="40"/>
      <c r="AA53" s="40"/>
      <c r="AB53" s="40"/>
      <c r="AC53" s="40"/>
      <c r="AD53" s="40"/>
      <c r="AE53" s="41"/>
      <c r="AF53" s="41"/>
      <c r="AG53" s="40"/>
      <c r="AH53" s="40"/>
      <c r="AI53" s="40"/>
      <c r="AJ53" s="40"/>
      <c r="AK53" s="40"/>
      <c r="AL53" s="40"/>
      <c r="AM53" s="117">
        <v>1.3</v>
      </c>
      <c r="AN53" s="117">
        <v>2861.2928299999999</v>
      </c>
      <c r="AO53" s="117">
        <v>0.41</v>
      </c>
      <c r="AP53" s="117">
        <v>9.3149209699999993</v>
      </c>
      <c r="AQ53" s="117">
        <v>233.34</v>
      </c>
      <c r="AR53" s="117">
        <v>656.92219</v>
      </c>
      <c r="AS53" s="117">
        <v>1.2</v>
      </c>
      <c r="AT53" s="117">
        <v>1.3</v>
      </c>
      <c r="AU53" s="117">
        <v>2.9</v>
      </c>
      <c r="AV53" s="117">
        <v>4934</v>
      </c>
      <c r="AW53" s="125">
        <f t="shared" si="7"/>
        <v>15050.673000000001</v>
      </c>
      <c r="AX53" s="123">
        <f t="shared" si="8"/>
        <v>12306.603999999999</v>
      </c>
      <c r="AY53" s="37">
        <f t="shared" si="13"/>
        <v>10087.380327868852</v>
      </c>
      <c r="AZ53" s="125">
        <f t="shared" si="9"/>
        <v>2219.2236721311474</v>
      </c>
      <c r="BA53" s="123">
        <f t="shared" si="10"/>
        <v>28.414000000000001</v>
      </c>
      <c r="BB53" s="123">
        <f t="shared" si="11"/>
        <v>711.78</v>
      </c>
      <c r="BC53" s="120"/>
      <c r="BD53" s="120"/>
      <c r="BE53" s="123">
        <f t="shared" si="12"/>
        <v>2003.875</v>
      </c>
      <c r="BF53" s="120"/>
      <c r="BG53" s="120"/>
      <c r="BH53" s="120"/>
      <c r="BI53" s="120"/>
      <c r="BJ53" s="120"/>
      <c r="BK53" s="120"/>
      <c r="BL53" s="40"/>
      <c r="BM53" s="40"/>
      <c r="BN53" s="99"/>
      <c r="BO53" s="100"/>
    </row>
    <row r="54" spans="1:67" s="43" customFormat="1" ht="27.75" customHeight="1" x14ac:dyDescent="0.2">
      <c r="A54" s="111">
        <v>659</v>
      </c>
      <c r="B54" s="27">
        <f t="shared" si="1"/>
        <v>62</v>
      </c>
      <c r="C54" s="28">
        <f t="shared" si="2"/>
        <v>15</v>
      </c>
      <c r="D54" s="28">
        <f t="shared" si="3"/>
        <v>47</v>
      </c>
      <c r="E54" s="29">
        <f t="shared" si="4"/>
        <v>0</v>
      </c>
      <c r="F54" s="30"/>
      <c r="G54" s="30"/>
      <c r="H54" s="31">
        <f t="shared" si="5"/>
        <v>62</v>
      </c>
      <c r="I54" s="31">
        <v>15</v>
      </c>
      <c r="J54" s="31">
        <v>47</v>
      </c>
      <c r="K54" s="32"/>
      <c r="L54" s="33"/>
      <c r="M54" s="33"/>
      <c r="N54" s="34">
        <f t="shared" si="6"/>
        <v>0</v>
      </c>
      <c r="O54" s="35"/>
      <c r="P54" s="35"/>
      <c r="Q54" s="36"/>
      <c r="R54" s="36"/>
      <c r="S54" s="37"/>
      <c r="T54" s="38"/>
      <c r="U54" s="38"/>
      <c r="V54" s="39"/>
      <c r="W54" s="40"/>
      <c r="X54" s="40"/>
      <c r="Y54" s="40"/>
      <c r="Z54" s="40"/>
      <c r="AA54" s="40"/>
      <c r="AB54" s="40"/>
      <c r="AC54" s="40"/>
      <c r="AD54" s="40"/>
      <c r="AE54" s="41"/>
      <c r="AF54" s="41"/>
      <c r="AG54" s="40"/>
      <c r="AH54" s="40"/>
      <c r="AI54" s="40"/>
      <c r="AJ54" s="40"/>
      <c r="AK54" s="40"/>
      <c r="AL54" s="40"/>
      <c r="AM54" s="117">
        <v>1.3</v>
      </c>
      <c r="AN54" s="117">
        <v>2861.2928299999999</v>
      </c>
      <c r="AO54" s="117">
        <v>0.41</v>
      </c>
      <c r="AP54" s="117">
        <v>9.3149209699999993</v>
      </c>
      <c r="AQ54" s="117">
        <v>233.34</v>
      </c>
      <c r="AR54" s="117">
        <v>656.92219</v>
      </c>
      <c r="AS54" s="117">
        <v>1.2</v>
      </c>
      <c r="AT54" s="117">
        <v>1.3</v>
      </c>
      <c r="AU54" s="117">
        <v>2.9</v>
      </c>
      <c r="AV54" s="117">
        <v>4934</v>
      </c>
      <c r="AW54" s="125">
        <f t="shared" si="7"/>
        <v>5003.076</v>
      </c>
      <c r="AX54" s="123">
        <f t="shared" si="8"/>
        <v>4090.9050000000002</v>
      </c>
      <c r="AY54" s="37">
        <f t="shared" si="13"/>
        <v>3353.2008196721313</v>
      </c>
      <c r="AZ54" s="125">
        <f t="shared" si="9"/>
        <v>737.70418032786893</v>
      </c>
      <c r="BA54" s="123">
        <f t="shared" si="10"/>
        <v>9.4450000000000003</v>
      </c>
      <c r="BB54" s="123">
        <f t="shared" si="11"/>
        <v>236.607</v>
      </c>
      <c r="BC54" s="120"/>
      <c r="BD54" s="120"/>
      <c r="BE54" s="123">
        <f t="shared" si="12"/>
        <v>666.11900000000003</v>
      </c>
      <c r="BF54" s="120"/>
      <c r="BG54" s="120"/>
      <c r="BH54" s="120"/>
      <c r="BI54" s="120"/>
      <c r="BJ54" s="120"/>
      <c r="BK54" s="120"/>
      <c r="BL54" s="40"/>
      <c r="BM54" s="40"/>
      <c r="BN54" s="99"/>
      <c r="BO54" s="100"/>
    </row>
    <row r="55" spans="1:67" s="43" customFormat="1" ht="27.75" customHeight="1" x14ac:dyDescent="0.2">
      <c r="A55" s="111">
        <v>667</v>
      </c>
      <c r="B55" s="27">
        <f t="shared" si="1"/>
        <v>229</v>
      </c>
      <c r="C55" s="28">
        <f t="shared" si="2"/>
        <v>45</v>
      </c>
      <c r="D55" s="28">
        <f t="shared" si="3"/>
        <v>184</v>
      </c>
      <c r="E55" s="29">
        <f t="shared" si="4"/>
        <v>229</v>
      </c>
      <c r="F55" s="30">
        <v>45</v>
      </c>
      <c r="G55" s="30">
        <v>184</v>
      </c>
      <c r="H55" s="31">
        <f t="shared" si="5"/>
        <v>0</v>
      </c>
      <c r="I55" s="31"/>
      <c r="J55" s="31"/>
      <c r="K55" s="32"/>
      <c r="L55" s="33"/>
      <c r="M55" s="33"/>
      <c r="N55" s="34">
        <f t="shared" si="6"/>
        <v>0</v>
      </c>
      <c r="O55" s="35"/>
      <c r="P55" s="35"/>
      <c r="Q55" s="36"/>
      <c r="R55" s="36"/>
      <c r="S55" s="37"/>
      <c r="T55" s="38"/>
      <c r="U55" s="38"/>
      <c r="V55" s="39"/>
      <c r="W55" s="40"/>
      <c r="X55" s="40"/>
      <c r="Y55" s="40"/>
      <c r="Z55" s="40"/>
      <c r="AA55" s="40"/>
      <c r="AB55" s="40"/>
      <c r="AC55" s="40"/>
      <c r="AD55" s="40"/>
      <c r="AE55" s="41"/>
      <c r="AF55" s="41"/>
      <c r="AG55" s="40"/>
      <c r="AH55" s="40"/>
      <c r="AI55" s="40"/>
      <c r="AJ55" s="40"/>
      <c r="AK55" s="40"/>
      <c r="AL55" s="40"/>
      <c r="AM55" s="117">
        <v>1.3</v>
      </c>
      <c r="AN55" s="117">
        <v>2861.2928299999999</v>
      </c>
      <c r="AO55" s="117">
        <v>0.41</v>
      </c>
      <c r="AP55" s="117">
        <v>9.3149209699999993</v>
      </c>
      <c r="AQ55" s="117">
        <v>233.34</v>
      </c>
      <c r="AR55" s="117">
        <v>656.92219</v>
      </c>
      <c r="AS55" s="117">
        <v>1.2</v>
      </c>
      <c r="AT55" s="117">
        <v>1.3</v>
      </c>
      <c r="AU55" s="117">
        <v>2.9</v>
      </c>
      <c r="AV55" s="117">
        <v>4934</v>
      </c>
      <c r="AW55" s="125">
        <f t="shared" si="7"/>
        <v>14091.503999999999</v>
      </c>
      <c r="AX55" s="123">
        <f t="shared" si="8"/>
        <v>11522.312</v>
      </c>
      <c r="AY55" s="37">
        <f t="shared" si="13"/>
        <v>9444.5180327868857</v>
      </c>
      <c r="AZ55" s="125">
        <f t="shared" si="9"/>
        <v>2077.7939672131142</v>
      </c>
      <c r="BA55" s="123">
        <f t="shared" si="10"/>
        <v>26.603000000000002</v>
      </c>
      <c r="BB55" s="123">
        <f t="shared" si="11"/>
        <v>666.41899999999998</v>
      </c>
      <c r="BC55" s="120"/>
      <c r="BD55" s="120"/>
      <c r="BE55" s="123">
        <f t="shared" si="12"/>
        <v>1876.17</v>
      </c>
      <c r="BF55" s="120"/>
      <c r="BG55" s="120"/>
      <c r="BH55" s="120"/>
      <c r="BI55" s="120"/>
      <c r="BJ55" s="120"/>
      <c r="BK55" s="120"/>
      <c r="BL55" s="40"/>
      <c r="BM55" s="40"/>
      <c r="BN55" s="99"/>
      <c r="BO55" s="100"/>
    </row>
    <row r="56" spans="1:67" s="43" customFormat="1" ht="27.75" customHeight="1" x14ac:dyDescent="0.2">
      <c r="A56" s="111">
        <v>717</v>
      </c>
      <c r="B56" s="27">
        <f t="shared" si="1"/>
        <v>108</v>
      </c>
      <c r="C56" s="28">
        <f t="shared" si="2"/>
        <v>15</v>
      </c>
      <c r="D56" s="28">
        <f t="shared" si="3"/>
        <v>93</v>
      </c>
      <c r="E56" s="29">
        <f t="shared" si="4"/>
        <v>0</v>
      </c>
      <c r="F56" s="30"/>
      <c r="G56" s="30"/>
      <c r="H56" s="31">
        <f t="shared" si="5"/>
        <v>108</v>
      </c>
      <c r="I56" s="31">
        <v>15</v>
      </c>
      <c r="J56" s="31">
        <v>93</v>
      </c>
      <c r="K56" s="32"/>
      <c r="L56" s="33"/>
      <c r="M56" s="33"/>
      <c r="N56" s="34">
        <f t="shared" si="6"/>
        <v>0</v>
      </c>
      <c r="O56" s="35"/>
      <c r="P56" s="35"/>
      <c r="Q56" s="36"/>
      <c r="R56" s="36"/>
      <c r="S56" s="37"/>
      <c r="T56" s="38"/>
      <c r="U56" s="38"/>
      <c r="V56" s="39"/>
      <c r="W56" s="40"/>
      <c r="X56" s="40"/>
      <c r="Y56" s="40"/>
      <c r="Z56" s="40"/>
      <c r="AA56" s="40"/>
      <c r="AB56" s="40"/>
      <c r="AC56" s="40"/>
      <c r="AD56" s="40"/>
      <c r="AE56" s="41"/>
      <c r="AF56" s="41"/>
      <c r="AG56" s="40"/>
      <c r="AH56" s="40"/>
      <c r="AI56" s="40"/>
      <c r="AJ56" s="40"/>
      <c r="AK56" s="40"/>
      <c r="AL56" s="40"/>
      <c r="AM56" s="117">
        <v>1.3</v>
      </c>
      <c r="AN56" s="117">
        <v>2861.2928299999999</v>
      </c>
      <c r="AO56" s="117">
        <v>0.41</v>
      </c>
      <c r="AP56" s="117">
        <v>9.3149209699999993</v>
      </c>
      <c r="AQ56" s="117">
        <v>233.34</v>
      </c>
      <c r="AR56" s="117">
        <v>656.92219</v>
      </c>
      <c r="AS56" s="117">
        <v>1.2</v>
      </c>
      <c r="AT56" s="117">
        <v>1.3</v>
      </c>
      <c r="AU56" s="117">
        <v>2.9</v>
      </c>
      <c r="AV56" s="117">
        <v>4934</v>
      </c>
      <c r="AW56" s="125">
        <f t="shared" si="7"/>
        <v>8543.7150000000001</v>
      </c>
      <c r="AX56" s="123">
        <f t="shared" si="8"/>
        <v>6986.0069999999996</v>
      </c>
      <c r="AY56" s="37">
        <f t="shared" si="13"/>
        <v>5726.2352459016392</v>
      </c>
      <c r="AZ56" s="125">
        <f t="shared" si="9"/>
        <v>1259.7717540983604</v>
      </c>
      <c r="BA56" s="123">
        <f t="shared" si="10"/>
        <v>16.13</v>
      </c>
      <c r="BB56" s="123">
        <f t="shared" si="11"/>
        <v>404.05200000000002</v>
      </c>
      <c r="BC56" s="120"/>
      <c r="BD56" s="120"/>
      <c r="BE56" s="123">
        <f t="shared" si="12"/>
        <v>1137.5260000000001</v>
      </c>
      <c r="BF56" s="120"/>
      <c r="BG56" s="120"/>
      <c r="BH56" s="120"/>
      <c r="BI56" s="120"/>
      <c r="BJ56" s="120"/>
      <c r="BK56" s="120"/>
      <c r="BL56" s="40"/>
      <c r="BM56" s="40"/>
      <c r="BN56" s="99"/>
      <c r="BO56" s="100"/>
    </row>
    <row r="57" spans="1:67" s="43" customFormat="1" ht="27.75" customHeight="1" x14ac:dyDescent="0.2">
      <c r="A57" s="111">
        <v>725</v>
      </c>
      <c r="B57" s="27">
        <f t="shared" si="1"/>
        <v>213</v>
      </c>
      <c r="C57" s="28">
        <f t="shared" si="2"/>
        <v>31</v>
      </c>
      <c r="D57" s="28">
        <f t="shared" si="3"/>
        <v>182</v>
      </c>
      <c r="E57" s="29">
        <f t="shared" si="4"/>
        <v>192</v>
      </c>
      <c r="F57" s="30">
        <v>31</v>
      </c>
      <c r="G57" s="30">
        <f>182-21</f>
        <v>161</v>
      </c>
      <c r="H57" s="31">
        <f t="shared" si="5"/>
        <v>0</v>
      </c>
      <c r="I57" s="31"/>
      <c r="J57" s="31"/>
      <c r="K57" s="32"/>
      <c r="L57" s="33"/>
      <c r="M57" s="33"/>
      <c r="N57" s="34">
        <f t="shared" si="6"/>
        <v>21</v>
      </c>
      <c r="O57" s="35"/>
      <c r="P57" s="35">
        <v>21</v>
      </c>
      <c r="Q57" s="36"/>
      <c r="R57" s="36"/>
      <c r="S57" s="37"/>
      <c r="T57" s="38"/>
      <c r="U57" s="38"/>
      <c r="V57" s="39"/>
      <c r="W57" s="40"/>
      <c r="X57" s="40"/>
      <c r="Y57" s="40"/>
      <c r="Z57" s="40"/>
      <c r="AA57" s="40"/>
      <c r="AB57" s="40"/>
      <c r="AC57" s="40"/>
      <c r="AD57" s="40"/>
      <c r="AE57" s="41"/>
      <c r="AF57" s="41"/>
      <c r="AG57" s="40"/>
      <c r="AH57" s="40"/>
      <c r="AI57" s="40"/>
      <c r="AJ57" s="40"/>
      <c r="AK57" s="40"/>
      <c r="AL57" s="40"/>
      <c r="AM57" s="117">
        <v>1.3</v>
      </c>
      <c r="AN57" s="117">
        <v>2861.2928299999999</v>
      </c>
      <c r="AO57" s="117">
        <v>0.41</v>
      </c>
      <c r="AP57" s="117">
        <v>9.3149209699999993</v>
      </c>
      <c r="AQ57" s="117">
        <v>233.34</v>
      </c>
      <c r="AR57" s="117">
        <v>656.92219</v>
      </c>
      <c r="AS57" s="117">
        <v>1.2</v>
      </c>
      <c r="AT57" s="117">
        <v>1.3</v>
      </c>
      <c r="AU57" s="117">
        <v>2.9</v>
      </c>
      <c r="AV57" s="117">
        <v>4934</v>
      </c>
      <c r="AW57" s="125">
        <f t="shared" si="7"/>
        <v>15340.793</v>
      </c>
      <c r="AX57" s="123">
        <f t="shared" si="8"/>
        <v>12543.828</v>
      </c>
      <c r="AY57" s="37">
        <f t="shared" si="13"/>
        <v>10281.826229508197</v>
      </c>
      <c r="AZ57" s="125">
        <f t="shared" si="9"/>
        <v>2262.0017704918027</v>
      </c>
      <c r="BA57" s="123">
        <f t="shared" si="10"/>
        <v>28.962</v>
      </c>
      <c r="BB57" s="123">
        <f t="shared" si="11"/>
        <v>725.50099999999998</v>
      </c>
      <c r="BC57" s="120"/>
      <c r="BD57" s="120"/>
      <c r="BE57" s="123">
        <f t="shared" si="12"/>
        <v>2042.502</v>
      </c>
      <c r="BF57" s="120"/>
      <c r="BG57" s="120"/>
      <c r="BH57" s="120"/>
      <c r="BI57" s="120"/>
      <c r="BJ57" s="120"/>
      <c r="BK57" s="120"/>
      <c r="BL57" s="40"/>
      <c r="BM57" s="40"/>
      <c r="BN57" s="99"/>
      <c r="BO57" s="100"/>
    </row>
    <row r="58" spans="1:67" s="43" customFormat="1" ht="27.75" customHeight="1" x14ac:dyDescent="0.2">
      <c r="A58" s="111">
        <v>726</v>
      </c>
      <c r="B58" s="27">
        <f t="shared" si="1"/>
        <v>187</v>
      </c>
      <c r="C58" s="28">
        <f t="shared" si="2"/>
        <v>21</v>
      </c>
      <c r="D58" s="28">
        <f t="shared" si="3"/>
        <v>166</v>
      </c>
      <c r="E58" s="29">
        <f t="shared" si="4"/>
        <v>0</v>
      </c>
      <c r="F58" s="30"/>
      <c r="G58" s="30"/>
      <c r="H58" s="31">
        <f t="shared" si="5"/>
        <v>128</v>
      </c>
      <c r="I58" s="31">
        <v>21</v>
      </c>
      <c r="J58" s="31">
        <v>107</v>
      </c>
      <c r="K58" s="32"/>
      <c r="L58" s="33"/>
      <c r="M58" s="33"/>
      <c r="N58" s="34">
        <f t="shared" si="6"/>
        <v>59</v>
      </c>
      <c r="O58" s="35"/>
      <c r="P58" s="35">
        <v>59</v>
      </c>
      <c r="Q58" s="36"/>
      <c r="R58" s="36"/>
      <c r="S58" s="37"/>
      <c r="T58" s="38"/>
      <c r="U58" s="38"/>
      <c r="V58" s="39"/>
      <c r="W58" s="40"/>
      <c r="X58" s="40"/>
      <c r="Y58" s="40"/>
      <c r="Z58" s="40"/>
      <c r="AA58" s="40"/>
      <c r="AB58" s="40"/>
      <c r="AC58" s="40"/>
      <c r="AD58" s="40"/>
      <c r="AE58" s="41"/>
      <c r="AF58" s="41"/>
      <c r="AG58" s="40"/>
      <c r="AH58" s="40"/>
      <c r="AI58" s="40"/>
      <c r="AJ58" s="40"/>
      <c r="AK58" s="40"/>
      <c r="AL58" s="40"/>
      <c r="AM58" s="117">
        <v>1.3</v>
      </c>
      <c r="AN58" s="117">
        <v>2861.2928299999999</v>
      </c>
      <c r="AO58" s="117">
        <v>0.41</v>
      </c>
      <c r="AP58" s="117">
        <v>9.3149209699999993</v>
      </c>
      <c r="AQ58" s="117">
        <v>233.34</v>
      </c>
      <c r="AR58" s="117">
        <v>656.92219</v>
      </c>
      <c r="AS58" s="117">
        <v>1.2</v>
      </c>
      <c r="AT58" s="117">
        <v>1.3</v>
      </c>
      <c r="AU58" s="117">
        <v>2.9</v>
      </c>
      <c r="AV58" s="117">
        <v>4934</v>
      </c>
      <c r="AW58" s="125">
        <f t="shared" si="7"/>
        <v>20305.974999999999</v>
      </c>
      <c r="AX58" s="123">
        <f t="shared" si="8"/>
        <v>16603.748</v>
      </c>
      <c r="AY58" s="37">
        <f t="shared" si="13"/>
        <v>13609.629508196722</v>
      </c>
      <c r="AZ58" s="125">
        <f t="shared" si="9"/>
        <v>2994.1184918032777</v>
      </c>
      <c r="BA58" s="123">
        <f t="shared" si="10"/>
        <v>38.335999999999999</v>
      </c>
      <c r="BB58" s="123">
        <f t="shared" si="11"/>
        <v>960.31500000000005</v>
      </c>
      <c r="BC58" s="120"/>
      <c r="BD58" s="120"/>
      <c r="BE58" s="123">
        <f t="shared" si="12"/>
        <v>2703.576</v>
      </c>
      <c r="BF58" s="120"/>
      <c r="BG58" s="120"/>
      <c r="BH58" s="120"/>
      <c r="BI58" s="120"/>
      <c r="BJ58" s="120"/>
      <c r="BK58" s="120"/>
      <c r="BL58" s="40"/>
      <c r="BM58" s="40"/>
      <c r="BN58" s="99"/>
      <c r="BO58" s="100"/>
    </row>
    <row r="59" spans="1:67" s="43" customFormat="1" ht="27.75" customHeight="1" x14ac:dyDescent="0.2">
      <c r="A59" s="111">
        <v>739</v>
      </c>
      <c r="B59" s="27">
        <f t="shared" si="1"/>
        <v>61</v>
      </c>
      <c r="C59" s="28">
        <f t="shared" si="2"/>
        <v>0</v>
      </c>
      <c r="D59" s="28">
        <f t="shared" si="3"/>
        <v>61</v>
      </c>
      <c r="E59" s="29">
        <f t="shared" si="4"/>
        <v>0</v>
      </c>
      <c r="F59" s="30"/>
      <c r="G59" s="30"/>
      <c r="H59" s="31">
        <f t="shared" si="5"/>
        <v>61</v>
      </c>
      <c r="I59" s="31"/>
      <c r="J59" s="31">
        <v>61</v>
      </c>
      <c r="K59" s="32"/>
      <c r="L59" s="33"/>
      <c r="M59" s="33"/>
      <c r="N59" s="34">
        <f t="shared" si="6"/>
        <v>0</v>
      </c>
      <c r="O59" s="35"/>
      <c r="P59" s="35"/>
      <c r="Q59" s="36"/>
      <c r="R59" s="36"/>
      <c r="S59" s="37"/>
      <c r="T59" s="38"/>
      <c r="U59" s="38"/>
      <c r="V59" s="39"/>
      <c r="W59" s="40"/>
      <c r="X59" s="40"/>
      <c r="Y59" s="40"/>
      <c r="Z59" s="40"/>
      <c r="AA59" s="40"/>
      <c r="AB59" s="40"/>
      <c r="AC59" s="40"/>
      <c r="AD59" s="40"/>
      <c r="AE59" s="41"/>
      <c r="AF59" s="41"/>
      <c r="AG59" s="40"/>
      <c r="AH59" s="40"/>
      <c r="AI59" s="40"/>
      <c r="AJ59" s="40"/>
      <c r="AK59" s="40"/>
      <c r="AL59" s="40"/>
      <c r="AM59" s="117">
        <v>1.3</v>
      </c>
      <c r="AN59" s="117">
        <v>2861.2928299999999</v>
      </c>
      <c r="AO59" s="117">
        <v>0.41</v>
      </c>
      <c r="AP59" s="117">
        <v>9.3149209699999993</v>
      </c>
      <c r="AQ59" s="117">
        <v>233.34</v>
      </c>
      <c r="AR59" s="117">
        <v>656.92219</v>
      </c>
      <c r="AS59" s="117">
        <v>1.2</v>
      </c>
      <c r="AT59" s="117">
        <v>1.3</v>
      </c>
      <c r="AU59" s="117">
        <v>2.9</v>
      </c>
      <c r="AV59" s="117">
        <v>4934</v>
      </c>
      <c r="AW59" s="125">
        <f t="shared" si="7"/>
        <v>4695.1939999999995</v>
      </c>
      <c r="AX59" s="123">
        <f t="shared" si="8"/>
        <v>3839.1570000000002</v>
      </c>
      <c r="AY59" s="37">
        <f t="shared" si="13"/>
        <v>3146.8500000000004</v>
      </c>
      <c r="AZ59" s="125">
        <f t="shared" si="9"/>
        <v>692.30699999999979</v>
      </c>
      <c r="BA59" s="123">
        <f t="shared" si="10"/>
        <v>8.8640000000000008</v>
      </c>
      <c r="BB59" s="123">
        <f t="shared" si="11"/>
        <v>222.04599999999999</v>
      </c>
      <c r="BC59" s="120"/>
      <c r="BD59" s="120"/>
      <c r="BE59" s="123">
        <f t="shared" si="12"/>
        <v>625.12699999999995</v>
      </c>
      <c r="BF59" s="120"/>
      <c r="BG59" s="120"/>
      <c r="BH59" s="120"/>
      <c r="BI59" s="120"/>
      <c r="BJ59" s="120"/>
      <c r="BK59" s="120"/>
      <c r="BL59" s="40"/>
      <c r="BM59" s="40"/>
      <c r="BN59" s="99"/>
      <c r="BO59" s="100"/>
    </row>
    <row r="60" spans="1:67" s="43" customFormat="1" ht="27.75" customHeight="1" x14ac:dyDescent="0.2">
      <c r="A60" s="111">
        <v>764</v>
      </c>
      <c r="B60" s="27">
        <f t="shared" si="1"/>
        <v>81</v>
      </c>
      <c r="C60" s="28">
        <f t="shared" si="2"/>
        <v>15</v>
      </c>
      <c r="D60" s="28">
        <f t="shared" si="3"/>
        <v>66</v>
      </c>
      <c r="E60" s="29">
        <f t="shared" si="4"/>
        <v>0</v>
      </c>
      <c r="F60" s="30"/>
      <c r="G60" s="30"/>
      <c r="H60" s="31">
        <f t="shared" si="5"/>
        <v>81</v>
      </c>
      <c r="I60" s="31">
        <v>15</v>
      </c>
      <c r="J60" s="31">
        <v>66</v>
      </c>
      <c r="K60" s="32"/>
      <c r="L60" s="33"/>
      <c r="M60" s="33"/>
      <c r="N60" s="34">
        <f t="shared" si="6"/>
        <v>0</v>
      </c>
      <c r="O60" s="35"/>
      <c r="P60" s="35"/>
      <c r="Q60" s="36"/>
      <c r="R60" s="36"/>
      <c r="S60" s="37"/>
      <c r="T60" s="38"/>
      <c r="U60" s="38"/>
      <c r="V60" s="39"/>
      <c r="W60" s="40"/>
      <c r="X60" s="40"/>
      <c r="Y60" s="40"/>
      <c r="Z60" s="40"/>
      <c r="AA60" s="40"/>
      <c r="AB60" s="40"/>
      <c r="AC60" s="40"/>
      <c r="AD60" s="40"/>
      <c r="AE60" s="41"/>
      <c r="AF60" s="41"/>
      <c r="AG60" s="40"/>
      <c r="AH60" s="40"/>
      <c r="AI60" s="40"/>
      <c r="AJ60" s="40"/>
      <c r="AK60" s="40"/>
      <c r="AL60" s="40"/>
      <c r="AM60" s="117">
        <v>1.3</v>
      </c>
      <c r="AN60" s="117">
        <v>2861.2928299999999</v>
      </c>
      <c r="AO60" s="117">
        <v>0.41</v>
      </c>
      <c r="AP60" s="117">
        <v>9.3149209699999993</v>
      </c>
      <c r="AQ60" s="117">
        <v>233.34</v>
      </c>
      <c r="AR60" s="117">
        <v>656.92219</v>
      </c>
      <c r="AS60" s="117">
        <v>1.2</v>
      </c>
      <c r="AT60" s="117">
        <v>1.3</v>
      </c>
      <c r="AU60" s="117">
        <v>2.9</v>
      </c>
      <c r="AV60" s="117">
        <v>4934</v>
      </c>
      <c r="AW60" s="125">
        <f t="shared" si="7"/>
        <v>6465.5140000000001</v>
      </c>
      <c r="AX60" s="123">
        <f t="shared" si="8"/>
        <v>5286.7079999999996</v>
      </c>
      <c r="AY60" s="37">
        <f t="shared" si="13"/>
        <v>4333.3672131147541</v>
      </c>
      <c r="AZ60" s="125">
        <f t="shared" si="9"/>
        <v>953.34078688524551</v>
      </c>
      <c r="BA60" s="123">
        <f t="shared" si="10"/>
        <v>12.206</v>
      </c>
      <c r="BB60" s="123">
        <f t="shared" si="11"/>
        <v>305.76900000000001</v>
      </c>
      <c r="BC60" s="120"/>
      <c r="BD60" s="120"/>
      <c r="BE60" s="123">
        <f t="shared" si="12"/>
        <v>860.83100000000002</v>
      </c>
      <c r="BF60" s="120"/>
      <c r="BG60" s="120"/>
      <c r="BH60" s="120"/>
      <c r="BI60" s="120"/>
      <c r="BJ60" s="120"/>
      <c r="BK60" s="120"/>
      <c r="BL60" s="40"/>
      <c r="BM60" s="40"/>
      <c r="BN60" s="99"/>
      <c r="BO60" s="100"/>
    </row>
    <row r="61" spans="1:67" s="43" customFormat="1" ht="27.75" customHeight="1" x14ac:dyDescent="0.2">
      <c r="A61" s="111">
        <v>798</v>
      </c>
      <c r="B61" s="27">
        <f t="shared" si="1"/>
        <v>262</v>
      </c>
      <c r="C61" s="28">
        <f t="shared" si="2"/>
        <v>60</v>
      </c>
      <c r="D61" s="28">
        <f t="shared" si="3"/>
        <v>202</v>
      </c>
      <c r="E61" s="29">
        <f t="shared" si="4"/>
        <v>262</v>
      </c>
      <c r="F61" s="30">
        <v>60</v>
      </c>
      <c r="G61" s="30">
        <v>202</v>
      </c>
      <c r="H61" s="31">
        <f t="shared" si="5"/>
        <v>0</v>
      </c>
      <c r="I61" s="31"/>
      <c r="J61" s="31"/>
      <c r="K61" s="32"/>
      <c r="L61" s="33"/>
      <c r="M61" s="33"/>
      <c r="N61" s="34">
        <f t="shared" si="6"/>
        <v>0</v>
      </c>
      <c r="O61" s="35"/>
      <c r="P61" s="35"/>
      <c r="Q61" s="36"/>
      <c r="R61" s="36"/>
      <c r="S61" s="37"/>
      <c r="T61" s="38"/>
      <c r="U61" s="38"/>
      <c r="V61" s="39"/>
      <c r="W61" s="40"/>
      <c r="X61" s="40"/>
      <c r="Y61" s="40"/>
      <c r="Z61" s="40"/>
      <c r="AA61" s="40"/>
      <c r="AB61" s="40"/>
      <c r="AC61" s="40"/>
      <c r="AD61" s="40"/>
      <c r="AE61" s="41"/>
      <c r="AF61" s="41"/>
      <c r="AG61" s="40"/>
      <c r="AH61" s="40"/>
      <c r="AI61" s="40"/>
      <c r="AJ61" s="40"/>
      <c r="AK61" s="40"/>
      <c r="AL61" s="40"/>
      <c r="AM61" s="117">
        <v>1.3</v>
      </c>
      <c r="AN61" s="117">
        <v>2861.2928299999999</v>
      </c>
      <c r="AO61" s="117">
        <v>0.41</v>
      </c>
      <c r="AP61" s="117">
        <v>9.3149209699999993</v>
      </c>
      <c r="AQ61" s="117">
        <v>233.34</v>
      </c>
      <c r="AR61" s="117">
        <v>656.92219</v>
      </c>
      <c r="AS61" s="117">
        <v>1.2</v>
      </c>
      <c r="AT61" s="117">
        <v>1.3</v>
      </c>
      <c r="AU61" s="117">
        <v>2.9</v>
      </c>
      <c r="AV61" s="117">
        <v>4934</v>
      </c>
      <c r="AW61" s="125">
        <f t="shared" si="7"/>
        <v>16222.991000000002</v>
      </c>
      <c r="AX61" s="123">
        <f t="shared" si="8"/>
        <v>13265.182000000001</v>
      </c>
      <c r="AY61" s="37">
        <f t="shared" si="13"/>
        <v>10873.1</v>
      </c>
      <c r="AZ61" s="125">
        <f t="shared" si="9"/>
        <v>2392.0820000000003</v>
      </c>
      <c r="BA61" s="123">
        <f t="shared" si="10"/>
        <v>30.626999999999999</v>
      </c>
      <c r="BB61" s="123">
        <f t="shared" si="11"/>
        <v>767.22199999999998</v>
      </c>
      <c r="BC61" s="120"/>
      <c r="BD61" s="120"/>
      <c r="BE61" s="123">
        <f t="shared" si="12"/>
        <v>2159.96</v>
      </c>
      <c r="BF61" s="120"/>
      <c r="BG61" s="120"/>
      <c r="BH61" s="120"/>
      <c r="BI61" s="120"/>
      <c r="BJ61" s="120"/>
      <c r="BK61" s="120"/>
      <c r="BL61" s="40"/>
      <c r="BM61" s="40"/>
      <c r="BN61" s="99"/>
      <c r="BO61" s="100"/>
    </row>
    <row r="62" spans="1:67" s="43" customFormat="1" ht="27.75" hidden="1" customHeight="1" x14ac:dyDescent="0.25">
      <c r="A62" s="112">
        <v>64</v>
      </c>
      <c r="B62" s="27">
        <f t="shared" si="1"/>
        <v>0</v>
      </c>
      <c r="C62" s="28">
        <f t="shared" si="2"/>
        <v>0</v>
      </c>
      <c r="D62" s="28">
        <f t="shared" si="3"/>
        <v>0</v>
      </c>
      <c r="E62" s="29">
        <f t="shared" si="4"/>
        <v>0</v>
      </c>
      <c r="F62" s="30"/>
      <c r="G62" s="30"/>
      <c r="H62" s="31">
        <f t="shared" si="5"/>
        <v>0</v>
      </c>
      <c r="I62" s="31"/>
      <c r="J62" s="31"/>
      <c r="K62" s="32"/>
      <c r="L62" s="33"/>
      <c r="M62" s="33"/>
      <c r="N62" s="34">
        <f t="shared" si="6"/>
        <v>0</v>
      </c>
      <c r="O62" s="35"/>
      <c r="P62" s="35"/>
      <c r="Q62" s="36"/>
      <c r="R62" s="36"/>
      <c r="S62" s="37"/>
      <c r="T62" s="38"/>
      <c r="U62" s="38"/>
      <c r="V62" s="39"/>
      <c r="W62" s="40"/>
      <c r="X62" s="40"/>
      <c r="Y62" s="40"/>
      <c r="Z62" s="40"/>
      <c r="AA62" s="40"/>
      <c r="AB62" s="40"/>
      <c r="AC62" s="40"/>
      <c r="AD62" s="40"/>
      <c r="AE62" s="41"/>
      <c r="AF62" s="41"/>
      <c r="AG62" s="40"/>
      <c r="AH62" s="40"/>
      <c r="AI62" s="40"/>
      <c r="AJ62" s="40"/>
      <c r="AK62" s="40"/>
      <c r="AL62" s="40"/>
      <c r="AM62" s="117">
        <v>1.3</v>
      </c>
      <c r="AN62" s="117">
        <v>2861.2928299999999</v>
      </c>
      <c r="AO62" s="117">
        <v>0.41</v>
      </c>
      <c r="AP62" s="117">
        <v>9.3149209699999993</v>
      </c>
      <c r="AQ62" s="117">
        <v>233.34</v>
      </c>
      <c r="AR62" s="117">
        <v>656.92219</v>
      </c>
      <c r="AS62" s="117">
        <v>1.2</v>
      </c>
      <c r="AT62" s="117">
        <v>1.3</v>
      </c>
      <c r="AU62" s="117">
        <v>2.9</v>
      </c>
      <c r="AV62" s="117">
        <v>4934</v>
      </c>
      <c r="AW62" s="125">
        <f t="shared" si="7"/>
        <v>0</v>
      </c>
      <c r="AX62" s="123">
        <f t="shared" si="8"/>
        <v>0</v>
      </c>
      <c r="AY62" s="37">
        <f t="shared" si="13"/>
        <v>0</v>
      </c>
      <c r="AZ62" s="125">
        <f t="shared" si="9"/>
        <v>0</v>
      </c>
      <c r="BA62" s="123">
        <f t="shared" si="10"/>
        <v>0</v>
      </c>
      <c r="BB62" s="123">
        <f t="shared" si="11"/>
        <v>0</v>
      </c>
      <c r="BC62" s="120"/>
      <c r="BD62" s="120"/>
      <c r="BE62" s="123">
        <f t="shared" si="12"/>
        <v>0</v>
      </c>
      <c r="BF62" s="120"/>
      <c r="BG62" s="120"/>
      <c r="BH62" s="120"/>
      <c r="BI62" s="120"/>
      <c r="BJ62" s="120"/>
      <c r="BK62" s="120"/>
      <c r="BL62" s="40"/>
      <c r="BM62" s="40"/>
      <c r="BN62" s="99"/>
      <c r="BO62" s="100"/>
    </row>
    <row r="63" spans="1:67" s="43" customFormat="1" ht="27.75" hidden="1" customHeight="1" x14ac:dyDescent="0.25">
      <c r="A63" s="112">
        <v>238</v>
      </c>
      <c r="B63" s="27">
        <f t="shared" si="1"/>
        <v>0</v>
      </c>
      <c r="C63" s="28">
        <f t="shared" si="2"/>
        <v>0</v>
      </c>
      <c r="D63" s="28">
        <f t="shared" si="3"/>
        <v>0</v>
      </c>
      <c r="E63" s="29">
        <f t="shared" si="4"/>
        <v>0</v>
      </c>
      <c r="F63" s="30"/>
      <c r="G63" s="30"/>
      <c r="H63" s="31">
        <f t="shared" si="5"/>
        <v>0</v>
      </c>
      <c r="I63" s="31"/>
      <c r="J63" s="31"/>
      <c r="K63" s="32"/>
      <c r="L63" s="33"/>
      <c r="M63" s="33"/>
      <c r="N63" s="34">
        <f t="shared" si="6"/>
        <v>0</v>
      </c>
      <c r="O63" s="35"/>
      <c r="P63" s="35"/>
      <c r="Q63" s="36"/>
      <c r="R63" s="36"/>
      <c r="S63" s="37"/>
      <c r="T63" s="38"/>
      <c r="U63" s="38"/>
      <c r="V63" s="39"/>
      <c r="W63" s="40"/>
      <c r="X63" s="40"/>
      <c r="Y63" s="40"/>
      <c r="Z63" s="40"/>
      <c r="AA63" s="40"/>
      <c r="AB63" s="40"/>
      <c r="AC63" s="40"/>
      <c r="AD63" s="40"/>
      <c r="AE63" s="41"/>
      <c r="AF63" s="41"/>
      <c r="AG63" s="40"/>
      <c r="AH63" s="40"/>
      <c r="AI63" s="40"/>
      <c r="AJ63" s="40"/>
      <c r="AK63" s="40"/>
      <c r="AL63" s="40"/>
      <c r="AM63" s="117">
        <v>1.3</v>
      </c>
      <c r="AN63" s="117">
        <v>2861.2928299999999</v>
      </c>
      <c r="AO63" s="117">
        <v>0.41</v>
      </c>
      <c r="AP63" s="117">
        <v>9.3149209699999993</v>
      </c>
      <c r="AQ63" s="117">
        <v>233.34</v>
      </c>
      <c r="AR63" s="117">
        <v>656.92219</v>
      </c>
      <c r="AS63" s="117">
        <v>1.2</v>
      </c>
      <c r="AT63" s="117">
        <v>1.3</v>
      </c>
      <c r="AU63" s="117">
        <v>2.9</v>
      </c>
      <c r="AV63" s="117">
        <v>4934</v>
      </c>
      <c r="AW63" s="125">
        <f t="shared" si="7"/>
        <v>0</v>
      </c>
      <c r="AX63" s="123">
        <f t="shared" si="8"/>
        <v>0</v>
      </c>
      <c r="AY63" s="37">
        <f t="shared" si="13"/>
        <v>0</v>
      </c>
      <c r="AZ63" s="125">
        <f t="shared" si="9"/>
        <v>0</v>
      </c>
      <c r="BA63" s="123">
        <f t="shared" si="10"/>
        <v>0</v>
      </c>
      <c r="BB63" s="123">
        <f t="shared" si="11"/>
        <v>0</v>
      </c>
      <c r="BC63" s="120"/>
      <c r="BD63" s="120"/>
      <c r="BE63" s="123">
        <f t="shared" si="12"/>
        <v>0</v>
      </c>
      <c r="BF63" s="120"/>
      <c r="BG63" s="120"/>
      <c r="BH63" s="120"/>
      <c r="BI63" s="120"/>
      <c r="BJ63" s="120"/>
      <c r="BK63" s="120"/>
      <c r="BL63" s="40"/>
      <c r="BM63" s="40"/>
      <c r="BN63" s="99"/>
      <c r="BO63" s="100"/>
    </row>
    <row r="64" spans="1:67" s="43" customFormat="1" ht="27.75" hidden="1" customHeight="1" x14ac:dyDescent="0.25">
      <c r="A64" s="112">
        <v>339</v>
      </c>
      <c r="B64" s="27">
        <f t="shared" si="1"/>
        <v>0</v>
      </c>
      <c r="C64" s="28">
        <f t="shared" si="2"/>
        <v>0</v>
      </c>
      <c r="D64" s="28">
        <f t="shared" si="3"/>
        <v>0</v>
      </c>
      <c r="E64" s="29">
        <f t="shared" si="4"/>
        <v>0</v>
      </c>
      <c r="F64" s="30"/>
      <c r="G64" s="30"/>
      <c r="H64" s="31">
        <f t="shared" si="5"/>
        <v>0</v>
      </c>
      <c r="I64" s="31"/>
      <c r="J64" s="31"/>
      <c r="K64" s="32"/>
      <c r="L64" s="33"/>
      <c r="M64" s="33"/>
      <c r="N64" s="34">
        <f t="shared" si="6"/>
        <v>0</v>
      </c>
      <c r="O64" s="35"/>
      <c r="P64" s="35"/>
      <c r="Q64" s="36"/>
      <c r="R64" s="36"/>
      <c r="S64" s="37"/>
      <c r="T64" s="38"/>
      <c r="U64" s="38"/>
      <c r="V64" s="39"/>
      <c r="W64" s="40"/>
      <c r="X64" s="40"/>
      <c r="Y64" s="40"/>
      <c r="Z64" s="40"/>
      <c r="AA64" s="40"/>
      <c r="AB64" s="40"/>
      <c r="AC64" s="40"/>
      <c r="AD64" s="40"/>
      <c r="AE64" s="41"/>
      <c r="AF64" s="41"/>
      <c r="AG64" s="40"/>
      <c r="AH64" s="40"/>
      <c r="AI64" s="40"/>
      <c r="AJ64" s="40"/>
      <c r="AK64" s="40"/>
      <c r="AL64" s="40"/>
      <c r="AM64" s="117">
        <v>1.3</v>
      </c>
      <c r="AN64" s="117">
        <v>2861.2928299999999</v>
      </c>
      <c r="AO64" s="117">
        <v>0.41</v>
      </c>
      <c r="AP64" s="117">
        <v>9.3149209699999993</v>
      </c>
      <c r="AQ64" s="117">
        <v>233.34</v>
      </c>
      <c r="AR64" s="117">
        <v>656.92219</v>
      </c>
      <c r="AS64" s="117">
        <v>1.2</v>
      </c>
      <c r="AT64" s="117">
        <v>1.3</v>
      </c>
      <c r="AU64" s="117">
        <v>2.9</v>
      </c>
      <c r="AV64" s="117">
        <v>4934</v>
      </c>
      <c r="AW64" s="125">
        <f t="shared" si="7"/>
        <v>0</v>
      </c>
      <c r="AX64" s="123">
        <f t="shared" si="8"/>
        <v>0</v>
      </c>
      <c r="AY64" s="37">
        <f t="shared" si="13"/>
        <v>0</v>
      </c>
      <c r="AZ64" s="125">
        <f t="shared" si="9"/>
        <v>0</v>
      </c>
      <c r="BA64" s="123">
        <f t="shared" si="10"/>
        <v>0</v>
      </c>
      <c r="BB64" s="123">
        <f t="shared" si="11"/>
        <v>0</v>
      </c>
      <c r="BC64" s="120"/>
      <c r="BD64" s="120"/>
      <c r="BE64" s="123">
        <f t="shared" si="12"/>
        <v>0</v>
      </c>
      <c r="BF64" s="120"/>
      <c r="BG64" s="120"/>
      <c r="BH64" s="120"/>
      <c r="BI64" s="120"/>
      <c r="BJ64" s="120"/>
      <c r="BK64" s="120"/>
      <c r="BL64" s="40"/>
      <c r="BM64" s="40"/>
      <c r="BN64" s="99"/>
      <c r="BO64" s="100"/>
    </row>
    <row r="65" spans="1:69" s="43" customFormat="1" ht="27.75" hidden="1" customHeight="1" x14ac:dyDescent="0.25">
      <c r="A65" s="112">
        <v>371</v>
      </c>
      <c r="B65" s="27">
        <f t="shared" si="1"/>
        <v>0</v>
      </c>
      <c r="C65" s="28">
        <f t="shared" si="2"/>
        <v>0</v>
      </c>
      <c r="D65" s="28">
        <f t="shared" si="3"/>
        <v>0</v>
      </c>
      <c r="E65" s="29">
        <f t="shared" si="4"/>
        <v>0</v>
      </c>
      <c r="F65" s="30"/>
      <c r="G65" s="30"/>
      <c r="H65" s="31">
        <f t="shared" si="5"/>
        <v>0</v>
      </c>
      <c r="I65" s="31"/>
      <c r="J65" s="31"/>
      <c r="K65" s="32"/>
      <c r="L65" s="33"/>
      <c r="M65" s="33"/>
      <c r="N65" s="34">
        <f t="shared" si="6"/>
        <v>0</v>
      </c>
      <c r="O65" s="35"/>
      <c r="P65" s="35"/>
      <c r="Q65" s="36"/>
      <c r="R65" s="36"/>
      <c r="S65" s="37"/>
      <c r="T65" s="38"/>
      <c r="U65" s="38"/>
      <c r="V65" s="39"/>
      <c r="W65" s="40"/>
      <c r="X65" s="40"/>
      <c r="Y65" s="40"/>
      <c r="Z65" s="40"/>
      <c r="AA65" s="40"/>
      <c r="AB65" s="40"/>
      <c r="AC65" s="40"/>
      <c r="AD65" s="40"/>
      <c r="AE65" s="41"/>
      <c r="AF65" s="41"/>
      <c r="AG65" s="40"/>
      <c r="AH65" s="40"/>
      <c r="AI65" s="40"/>
      <c r="AJ65" s="40"/>
      <c r="AK65" s="40"/>
      <c r="AL65" s="40"/>
      <c r="AM65" s="117">
        <v>1.3</v>
      </c>
      <c r="AN65" s="117">
        <v>2861.2928299999999</v>
      </c>
      <c r="AO65" s="117">
        <v>0.41</v>
      </c>
      <c r="AP65" s="117">
        <v>9.3149209699999993</v>
      </c>
      <c r="AQ65" s="117">
        <v>233.34</v>
      </c>
      <c r="AR65" s="117">
        <v>656.92219</v>
      </c>
      <c r="AS65" s="117">
        <v>1.2</v>
      </c>
      <c r="AT65" s="117">
        <v>1.3</v>
      </c>
      <c r="AU65" s="117">
        <v>2.9</v>
      </c>
      <c r="AV65" s="117">
        <v>4934</v>
      </c>
      <c r="AW65" s="125">
        <f t="shared" si="7"/>
        <v>0</v>
      </c>
      <c r="AX65" s="123">
        <f t="shared" si="8"/>
        <v>0</v>
      </c>
      <c r="AY65" s="37">
        <f t="shared" si="13"/>
        <v>0</v>
      </c>
      <c r="AZ65" s="125">
        <f t="shared" si="9"/>
        <v>0</v>
      </c>
      <c r="BA65" s="123">
        <f t="shared" si="10"/>
        <v>0</v>
      </c>
      <c r="BB65" s="123">
        <f t="shared" si="11"/>
        <v>0</v>
      </c>
      <c r="BC65" s="120"/>
      <c r="BD65" s="120"/>
      <c r="BE65" s="123">
        <f t="shared" si="12"/>
        <v>0</v>
      </c>
      <c r="BF65" s="120"/>
      <c r="BG65" s="120"/>
      <c r="BH65" s="120"/>
      <c r="BI65" s="120"/>
      <c r="BJ65" s="120"/>
      <c r="BK65" s="120"/>
      <c r="BL65" s="40"/>
      <c r="BM65" s="40"/>
      <c r="BN65" s="99"/>
      <c r="BO65" s="100"/>
    </row>
    <row r="66" spans="1:69" s="43" customFormat="1" ht="27.75" hidden="1" customHeight="1" x14ac:dyDescent="0.25">
      <c r="A66" s="113">
        <v>658</v>
      </c>
      <c r="B66" s="27">
        <f t="shared" si="1"/>
        <v>0</v>
      </c>
      <c r="C66" s="28">
        <f t="shared" si="2"/>
        <v>0</v>
      </c>
      <c r="D66" s="28">
        <f t="shared" si="3"/>
        <v>0</v>
      </c>
      <c r="E66" s="29">
        <f t="shared" si="4"/>
        <v>0</v>
      </c>
      <c r="F66" s="30"/>
      <c r="G66" s="30"/>
      <c r="H66" s="31">
        <f t="shared" si="5"/>
        <v>0</v>
      </c>
      <c r="I66" s="31"/>
      <c r="J66" s="31"/>
      <c r="K66" s="32"/>
      <c r="L66" s="33"/>
      <c r="M66" s="33"/>
      <c r="N66" s="34">
        <f t="shared" si="6"/>
        <v>0</v>
      </c>
      <c r="O66" s="35"/>
      <c r="P66" s="35"/>
      <c r="Q66" s="36"/>
      <c r="R66" s="36"/>
      <c r="S66" s="37"/>
      <c r="T66" s="38"/>
      <c r="U66" s="38"/>
      <c r="V66" s="39"/>
      <c r="W66" s="40"/>
      <c r="X66" s="40"/>
      <c r="Y66" s="40"/>
      <c r="Z66" s="40"/>
      <c r="AA66" s="40"/>
      <c r="AB66" s="40"/>
      <c r="AC66" s="40"/>
      <c r="AD66" s="40"/>
      <c r="AE66" s="41"/>
      <c r="AF66" s="41"/>
      <c r="AG66" s="40"/>
      <c r="AH66" s="40"/>
      <c r="AI66" s="40"/>
      <c r="AJ66" s="40"/>
      <c r="AK66" s="40"/>
      <c r="AL66" s="40"/>
      <c r="AM66" s="117">
        <v>1.3</v>
      </c>
      <c r="AN66" s="117">
        <v>2861.2928299999999</v>
      </c>
      <c r="AO66" s="117">
        <v>0.41</v>
      </c>
      <c r="AP66" s="117">
        <v>9.3149209699999993</v>
      </c>
      <c r="AQ66" s="117">
        <v>233.34</v>
      </c>
      <c r="AR66" s="117">
        <v>656.92219</v>
      </c>
      <c r="AS66" s="117">
        <v>1.2</v>
      </c>
      <c r="AT66" s="117">
        <v>1.3</v>
      </c>
      <c r="AU66" s="117">
        <v>2.9</v>
      </c>
      <c r="AV66" s="117">
        <v>4934</v>
      </c>
      <c r="AW66" s="125">
        <f t="shared" si="7"/>
        <v>0</v>
      </c>
      <c r="AX66" s="123">
        <f t="shared" si="8"/>
        <v>0</v>
      </c>
      <c r="AY66" s="37">
        <f t="shared" si="13"/>
        <v>0</v>
      </c>
      <c r="AZ66" s="125">
        <f t="shared" si="9"/>
        <v>0</v>
      </c>
      <c r="BA66" s="123">
        <f t="shared" si="10"/>
        <v>0</v>
      </c>
      <c r="BB66" s="123">
        <f t="shared" si="11"/>
        <v>0</v>
      </c>
      <c r="BC66" s="120"/>
      <c r="BD66" s="120"/>
      <c r="BE66" s="123">
        <f t="shared" si="12"/>
        <v>0</v>
      </c>
      <c r="BF66" s="120"/>
      <c r="BG66" s="120"/>
      <c r="BH66" s="120"/>
      <c r="BI66" s="120"/>
      <c r="BJ66" s="120"/>
      <c r="BK66" s="120"/>
      <c r="BL66" s="40"/>
      <c r="BM66" s="40"/>
      <c r="BN66" s="99"/>
      <c r="BO66" s="100"/>
    </row>
    <row r="67" spans="1:69" s="43" customFormat="1" ht="27.75" customHeight="1" x14ac:dyDescent="0.2">
      <c r="A67" s="114" t="s">
        <v>71</v>
      </c>
      <c r="B67" s="27">
        <f t="shared" si="1"/>
        <v>181</v>
      </c>
      <c r="C67" s="28">
        <f t="shared" si="2"/>
        <v>0</v>
      </c>
      <c r="D67" s="28">
        <f t="shared" si="3"/>
        <v>181</v>
      </c>
      <c r="E67" s="29">
        <f t="shared" si="4"/>
        <v>181</v>
      </c>
      <c r="F67" s="30"/>
      <c r="G67" s="30">
        <v>181</v>
      </c>
      <c r="H67" s="31">
        <f t="shared" si="5"/>
        <v>0</v>
      </c>
      <c r="I67" s="31"/>
      <c r="J67" s="31"/>
      <c r="K67" s="32"/>
      <c r="L67" s="33"/>
      <c r="M67" s="33"/>
      <c r="N67" s="34">
        <f t="shared" si="6"/>
        <v>0</v>
      </c>
      <c r="O67" s="35"/>
      <c r="P67" s="35"/>
      <c r="Q67" s="36"/>
      <c r="R67" s="36"/>
      <c r="S67" s="37"/>
      <c r="T67" s="38"/>
      <c r="U67" s="38"/>
      <c r="V67" s="39"/>
      <c r="W67" s="40"/>
      <c r="X67" s="40"/>
      <c r="Y67" s="40"/>
      <c r="Z67" s="40"/>
      <c r="AA67" s="40"/>
      <c r="AB67" s="40"/>
      <c r="AC67" s="40"/>
      <c r="AD67" s="40"/>
      <c r="AE67" s="41"/>
      <c r="AF67" s="41"/>
      <c r="AG67" s="40"/>
      <c r="AH67" s="40"/>
      <c r="AI67" s="40"/>
      <c r="AJ67" s="40"/>
      <c r="AK67" s="40"/>
      <c r="AL67" s="40"/>
      <c r="AM67" s="117">
        <v>1.3</v>
      </c>
      <c r="AN67" s="117">
        <v>2861.2928299999999</v>
      </c>
      <c r="AO67" s="117">
        <v>0.41</v>
      </c>
      <c r="AP67" s="117">
        <v>9.3149209699999993</v>
      </c>
      <c r="AQ67" s="117">
        <v>233.34</v>
      </c>
      <c r="AR67" s="117">
        <v>656.92219</v>
      </c>
      <c r="AS67" s="117">
        <v>1.2</v>
      </c>
      <c r="AT67" s="117">
        <v>1.3</v>
      </c>
      <c r="AU67" s="117">
        <v>2.9</v>
      </c>
      <c r="AV67" s="117">
        <v>4934</v>
      </c>
      <c r="AW67" s="125">
        <f t="shared" si="7"/>
        <v>10716.648000000001</v>
      </c>
      <c r="AX67" s="123">
        <f t="shared" si="8"/>
        <v>8762.7669999999998</v>
      </c>
      <c r="AY67" s="37">
        <f t="shared" si="13"/>
        <v>7182.5959016393444</v>
      </c>
      <c r="AZ67" s="125">
        <f t="shared" si="9"/>
        <v>1580.1710983606554</v>
      </c>
      <c r="BA67" s="123">
        <f t="shared" si="10"/>
        <v>20.231999999999999</v>
      </c>
      <c r="BB67" s="123">
        <f t="shared" si="11"/>
        <v>506.81400000000002</v>
      </c>
      <c r="BC67" s="120"/>
      <c r="BD67" s="120"/>
      <c r="BE67" s="123">
        <f t="shared" si="12"/>
        <v>1426.835</v>
      </c>
      <c r="BF67" s="120"/>
      <c r="BG67" s="120"/>
      <c r="BH67" s="120"/>
      <c r="BI67" s="120"/>
      <c r="BJ67" s="120"/>
      <c r="BK67" s="120"/>
      <c r="BL67" s="40"/>
      <c r="BM67" s="40"/>
      <c r="BN67" s="99"/>
      <c r="BO67" s="100"/>
    </row>
    <row r="68" spans="1:69" s="43" customFormat="1" ht="27.75" customHeight="1" x14ac:dyDescent="0.2">
      <c r="A68" s="26"/>
      <c r="B68" s="27">
        <f>SUM(B11:B67)</f>
        <v>6548</v>
      </c>
      <c r="C68" s="27">
        <f t="shared" ref="C68:BO68" si="14">SUM(C11:C67)</f>
        <v>1076</v>
      </c>
      <c r="D68" s="27">
        <f t="shared" si="14"/>
        <v>5472</v>
      </c>
      <c r="E68" s="27">
        <f t="shared" si="14"/>
        <v>3871</v>
      </c>
      <c r="F68" s="27">
        <f t="shared" si="14"/>
        <v>699</v>
      </c>
      <c r="G68" s="27">
        <f t="shared" si="14"/>
        <v>3172</v>
      </c>
      <c r="H68" s="27">
        <f t="shared" si="14"/>
        <v>2284</v>
      </c>
      <c r="I68" s="27">
        <f t="shared" si="14"/>
        <v>377</v>
      </c>
      <c r="J68" s="27">
        <f t="shared" si="14"/>
        <v>1907</v>
      </c>
      <c r="K68" s="27">
        <f t="shared" si="14"/>
        <v>0</v>
      </c>
      <c r="L68" s="27">
        <f t="shared" si="14"/>
        <v>0</v>
      </c>
      <c r="M68" s="27">
        <f t="shared" si="14"/>
        <v>0</v>
      </c>
      <c r="N68" s="27">
        <f t="shared" si="14"/>
        <v>393</v>
      </c>
      <c r="O68" s="27">
        <f t="shared" si="14"/>
        <v>0</v>
      </c>
      <c r="P68" s="27">
        <f t="shared" si="14"/>
        <v>393</v>
      </c>
      <c r="Q68" s="27">
        <f t="shared" si="14"/>
        <v>0</v>
      </c>
      <c r="R68" s="27">
        <f t="shared" si="14"/>
        <v>0</v>
      </c>
      <c r="S68" s="27">
        <f t="shared" si="14"/>
        <v>0</v>
      </c>
      <c r="T68" s="27">
        <f t="shared" si="14"/>
        <v>0</v>
      </c>
      <c r="U68" s="27">
        <f t="shared" si="14"/>
        <v>0</v>
      </c>
      <c r="V68" s="27">
        <f t="shared" si="14"/>
        <v>0</v>
      </c>
      <c r="W68" s="27">
        <f t="shared" si="14"/>
        <v>0</v>
      </c>
      <c r="X68" s="27">
        <f t="shared" si="14"/>
        <v>0</v>
      </c>
      <c r="Y68" s="27">
        <f t="shared" si="14"/>
        <v>0</v>
      </c>
      <c r="Z68" s="27">
        <f t="shared" si="14"/>
        <v>0</v>
      </c>
      <c r="AA68" s="27">
        <f t="shared" si="14"/>
        <v>0</v>
      </c>
      <c r="AB68" s="27">
        <f t="shared" si="14"/>
        <v>0</v>
      </c>
      <c r="AC68" s="27">
        <f t="shared" si="14"/>
        <v>0</v>
      </c>
      <c r="AD68" s="27">
        <f t="shared" si="14"/>
        <v>0</v>
      </c>
      <c r="AE68" s="27">
        <f t="shared" si="14"/>
        <v>0</v>
      </c>
      <c r="AF68" s="27">
        <f t="shared" si="14"/>
        <v>0</v>
      </c>
      <c r="AG68" s="27">
        <f t="shared" si="14"/>
        <v>0</v>
      </c>
      <c r="AH68" s="27">
        <f t="shared" si="14"/>
        <v>0</v>
      </c>
      <c r="AI68" s="27">
        <f t="shared" si="14"/>
        <v>0</v>
      </c>
      <c r="AJ68" s="27">
        <f t="shared" si="14"/>
        <v>0</v>
      </c>
      <c r="AK68" s="27">
        <f t="shared" si="14"/>
        <v>0</v>
      </c>
      <c r="AL68" s="27">
        <f t="shared" si="14"/>
        <v>0</v>
      </c>
      <c r="AM68" s="117">
        <v>1.3</v>
      </c>
      <c r="AN68" s="117">
        <v>2861.2928299999999</v>
      </c>
      <c r="AO68" s="117">
        <v>0.41</v>
      </c>
      <c r="AP68" s="117">
        <v>9.3149209699999993</v>
      </c>
      <c r="AQ68" s="117">
        <v>233.34</v>
      </c>
      <c r="AR68" s="117">
        <v>656.92219</v>
      </c>
      <c r="AS68" s="117">
        <v>1.2</v>
      </c>
      <c r="AT68" s="117">
        <v>1.3</v>
      </c>
      <c r="AU68" s="117">
        <v>2.9</v>
      </c>
      <c r="AV68" s="117">
        <v>4934</v>
      </c>
      <c r="AW68" s="127">
        <f>SUM(AW11:AW67)</f>
        <v>486554.77500000008</v>
      </c>
      <c r="AX68" s="127">
        <f t="shared" ref="AX68:BK68" si="15">SUM(AX11:AX67)</f>
        <v>397845.09600000002</v>
      </c>
      <c r="AY68" s="127">
        <f t="shared" si="15"/>
        <v>326102.53770491801</v>
      </c>
      <c r="AZ68" s="127">
        <f t="shared" si="15"/>
        <v>71742.558295081966</v>
      </c>
      <c r="BA68" s="127">
        <f t="shared" si="15"/>
        <v>918.57099999999991</v>
      </c>
      <c r="BB68" s="127">
        <f t="shared" si="15"/>
        <v>23010.277000000002</v>
      </c>
      <c r="BC68" s="127">
        <f t="shared" si="15"/>
        <v>0</v>
      </c>
      <c r="BD68" s="127">
        <f t="shared" si="15"/>
        <v>0</v>
      </c>
      <c r="BE68" s="127">
        <f t="shared" si="15"/>
        <v>64780.830999999991</v>
      </c>
      <c r="BF68" s="127">
        <f t="shared" si="15"/>
        <v>0</v>
      </c>
      <c r="BG68" s="127">
        <f t="shared" si="15"/>
        <v>0</v>
      </c>
      <c r="BH68" s="127">
        <f t="shared" si="15"/>
        <v>0</v>
      </c>
      <c r="BI68" s="127">
        <f t="shared" si="15"/>
        <v>0</v>
      </c>
      <c r="BJ68" s="126">
        <f t="shared" si="15"/>
        <v>0</v>
      </c>
      <c r="BK68" s="126">
        <f t="shared" si="15"/>
        <v>0</v>
      </c>
      <c r="BL68" s="27">
        <f t="shared" si="14"/>
        <v>0</v>
      </c>
      <c r="BM68" s="27">
        <f t="shared" si="14"/>
        <v>0</v>
      </c>
      <c r="BN68" s="27">
        <f t="shared" si="14"/>
        <v>0</v>
      </c>
      <c r="BO68" s="27">
        <f t="shared" si="14"/>
        <v>0</v>
      </c>
    </row>
    <row r="69" spans="1:69" s="43" customFormat="1" ht="17.25" customHeight="1" x14ac:dyDescent="0.2">
      <c r="A69" s="115"/>
      <c r="B69" s="116">
        <f>B73-B68</f>
        <v>0</v>
      </c>
      <c r="C69" s="116">
        <f t="shared" ref="C69:BO69" si="16">C73-C68</f>
        <v>0</v>
      </c>
      <c r="D69" s="116">
        <f t="shared" si="16"/>
        <v>0</v>
      </c>
      <c r="E69" s="116">
        <f t="shared" si="16"/>
        <v>0</v>
      </c>
      <c r="F69" s="116">
        <f t="shared" si="16"/>
        <v>0</v>
      </c>
      <c r="G69" s="116">
        <f t="shared" si="16"/>
        <v>0</v>
      </c>
      <c r="H69" s="116">
        <f t="shared" si="16"/>
        <v>0</v>
      </c>
      <c r="I69" s="116">
        <f t="shared" si="16"/>
        <v>0</v>
      </c>
      <c r="J69" s="116">
        <f t="shared" si="16"/>
        <v>0</v>
      </c>
      <c r="K69" s="116">
        <f t="shared" si="16"/>
        <v>0</v>
      </c>
      <c r="L69" s="116">
        <f t="shared" si="16"/>
        <v>0</v>
      </c>
      <c r="M69" s="116">
        <f t="shared" si="16"/>
        <v>0</v>
      </c>
      <c r="N69" s="116">
        <f t="shared" si="16"/>
        <v>0</v>
      </c>
      <c r="O69" s="116">
        <f t="shared" si="16"/>
        <v>0</v>
      </c>
      <c r="P69" s="116">
        <f t="shared" si="16"/>
        <v>0</v>
      </c>
      <c r="Q69" s="116">
        <f t="shared" si="16"/>
        <v>15</v>
      </c>
      <c r="R69" s="116">
        <f t="shared" si="16"/>
        <v>20</v>
      </c>
      <c r="S69" s="116">
        <f t="shared" si="16"/>
        <v>346</v>
      </c>
      <c r="T69" s="116">
        <f t="shared" si="16"/>
        <v>72</v>
      </c>
      <c r="U69" s="116">
        <f t="shared" si="16"/>
        <v>274</v>
      </c>
      <c r="V69" s="116">
        <f t="shared" si="16"/>
        <v>397</v>
      </c>
      <c r="W69" s="116">
        <f t="shared" si="16"/>
        <v>4.0600000000000005</v>
      </c>
      <c r="X69" s="116">
        <f t="shared" si="16"/>
        <v>3.81</v>
      </c>
      <c r="Y69" s="116">
        <f t="shared" si="16"/>
        <v>2.06</v>
      </c>
      <c r="Z69" s="116">
        <f t="shared" si="16"/>
        <v>2.06</v>
      </c>
      <c r="AA69" s="116">
        <f t="shared" si="16"/>
        <v>1.5</v>
      </c>
      <c r="AB69" s="116">
        <f t="shared" si="16"/>
        <v>1.25</v>
      </c>
      <c r="AC69" s="116">
        <f t="shared" si="16"/>
        <v>0.5</v>
      </c>
      <c r="AD69" s="116">
        <f t="shared" si="16"/>
        <v>0.5</v>
      </c>
      <c r="AE69" s="116">
        <f t="shared" si="16"/>
        <v>292.32</v>
      </c>
      <c r="AF69" s="116">
        <f t="shared" si="16"/>
        <v>1043.94</v>
      </c>
      <c r="AG69" s="116">
        <f t="shared" si="16"/>
        <v>148.32</v>
      </c>
      <c r="AH69" s="116">
        <f t="shared" si="16"/>
        <v>564.44000000000005</v>
      </c>
      <c r="AI69" s="116">
        <f t="shared" si="16"/>
        <v>108</v>
      </c>
      <c r="AJ69" s="116">
        <f t="shared" si="16"/>
        <v>342.5</v>
      </c>
      <c r="AK69" s="116">
        <f t="shared" si="16"/>
        <v>36</v>
      </c>
      <c r="AL69" s="116">
        <f t="shared" si="16"/>
        <v>137</v>
      </c>
      <c r="AM69" s="117">
        <v>1.3</v>
      </c>
      <c r="AN69" s="117">
        <v>2861.2928299999999</v>
      </c>
      <c r="AO69" s="117">
        <v>0.41</v>
      </c>
      <c r="AP69" s="117">
        <v>9.3149209699999993</v>
      </c>
      <c r="AQ69" s="117">
        <v>233.34</v>
      </c>
      <c r="AR69" s="117">
        <v>656.92219</v>
      </c>
      <c r="AS69" s="117">
        <v>1.2</v>
      </c>
      <c r="AT69" s="117">
        <v>1.3</v>
      </c>
      <c r="AU69" s="117">
        <v>2.9</v>
      </c>
      <c r="AV69" s="117">
        <v>4934</v>
      </c>
      <c r="AW69" s="122"/>
      <c r="AX69" s="121"/>
      <c r="AY69" s="121"/>
      <c r="AZ69" s="121"/>
      <c r="BA69" s="123">
        <f t="shared" si="10"/>
        <v>0</v>
      </c>
      <c r="BB69" s="121">
        <v>72648.216</v>
      </c>
      <c r="BC69" s="121"/>
      <c r="BD69" s="121"/>
      <c r="BE69" s="121"/>
      <c r="BF69" s="121"/>
      <c r="BG69" s="121"/>
      <c r="BH69" s="121"/>
      <c r="BI69" s="121"/>
      <c r="BJ69" s="121"/>
      <c r="BK69" s="121"/>
      <c r="BL69" s="116">
        <f t="shared" si="16"/>
        <v>8217.7199999999993</v>
      </c>
      <c r="BM69" s="116">
        <f t="shared" si="16"/>
        <v>0.75999999046325684</v>
      </c>
      <c r="BN69" s="116">
        <f t="shared" si="16"/>
        <v>1227</v>
      </c>
      <c r="BO69" s="116">
        <f t="shared" si="16"/>
        <v>72648.216</v>
      </c>
    </row>
    <row r="70" spans="1:69" s="43" customFormat="1" ht="19.5" customHeight="1" x14ac:dyDescent="0.2">
      <c r="A70" s="26"/>
      <c r="B70" s="27"/>
      <c r="C70" s="28"/>
      <c r="D70" s="28"/>
      <c r="E70" s="29"/>
      <c r="F70" s="30"/>
      <c r="G70" s="30"/>
      <c r="H70" s="31"/>
      <c r="I70" s="31"/>
      <c r="J70" s="31"/>
      <c r="K70" s="32"/>
      <c r="L70" s="33"/>
      <c r="M70" s="33"/>
      <c r="N70" s="34"/>
      <c r="O70" s="35"/>
      <c r="P70" s="35"/>
      <c r="Q70" s="36"/>
      <c r="R70" s="36"/>
      <c r="S70" s="37"/>
      <c r="T70" s="38"/>
      <c r="U70" s="38"/>
      <c r="V70" s="39"/>
      <c r="W70" s="40"/>
      <c r="X70" s="40"/>
      <c r="Y70" s="40"/>
      <c r="Z70" s="40"/>
      <c r="AA70" s="40"/>
      <c r="AB70" s="40"/>
      <c r="AC70" s="40"/>
      <c r="AD70" s="40"/>
      <c r="AE70" s="41"/>
      <c r="AF70" s="41"/>
      <c r="AG70" s="40"/>
      <c r="AH70" s="40"/>
      <c r="AI70" s="40"/>
      <c r="AJ70" s="40"/>
      <c r="AK70" s="40"/>
      <c r="AL70" s="40"/>
      <c r="AM70" s="42"/>
      <c r="AN70" s="42"/>
      <c r="AO70" s="26"/>
      <c r="AP70" s="26"/>
      <c r="AQ70" s="26"/>
      <c r="AR70" s="26"/>
      <c r="AS70" s="26"/>
      <c r="AT70" s="26"/>
      <c r="AU70" s="26"/>
      <c r="AV70" s="42"/>
      <c r="AW70" s="37"/>
      <c r="AX70" s="37">
        <v>388509.03599999996</v>
      </c>
      <c r="AY70" s="37"/>
      <c r="AZ70" s="37"/>
      <c r="BA70" s="123">
        <v>1055.5350000000001</v>
      </c>
      <c r="BB70" s="128">
        <f>BB68+BB69</f>
        <v>95658.493000000002</v>
      </c>
      <c r="BC70" s="37">
        <v>5000</v>
      </c>
      <c r="BD70" s="128">
        <f>BB68-BC70</f>
        <v>18010.277000000002</v>
      </c>
      <c r="BE70" s="37"/>
      <c r="BF70" s="37"/>
      <c r="BG70" s="37"/>
      <c r="BH70" s="37"/>
      <c r="BI70" s="37"/>
      <c r="BJ70" s="37"/>
      <c r="BK70" s="37"/>
      <c r="BL70" s="40"/>
      <c r="BM70" s="40"/>
      <c r="BN70" s="99"/>
      <c r="BO70" s="100"/>
    </row>
    <row r="71" spans="1:69" s="43" customFormat="1" ht="15" customHeight="1" x14ac:dyDescent="0.2">
      <c r="A71" s="26"/>
      <c r="B71" s="27"/>
      <c r="C71" s="28"/>
      <c r="D71" s="28"/>
      <c r="E71" s="29"/>
      <c r="F71" s="30"/>
      <c r="G71" s="30"/>
      <c r="H71" s="31"/>
      <c r="I71" s="31"/>
      <c r="J71" s="31"/>
      <c r="K71" s="32"/>
      <c r="L71" s="33"/>
      <c r="M71" s="33"/>
      <c r="N71" s="34"/>
      <c r="O71" s="35"/>
      <c r="P71" s="35"/>
      <c r="Q71" s="36"/>
      <c r="R71" s="36"/>
      <c r="S71" s="37"/>
      <c r="T71" s="38"/>
      <c r="U71" s="38"/>
      <c r="V71" s="39"/>
      <c r="W71" s="40"/>
      <c r="X71" s="40"/>
      <c r="Y71" s="40"/>
      <c r="Z71" s="40"/>
      <c r="AA71" s="40"/>
      <c r="AB71" s="40"/>
      <c r="AC71" s="40"/>
      <c r="AD71" s="40"/>
      <c r="AE71" s="41"/>
      <c r="AF71" s="41"/>
      <c r="AG71" s="40"/>
      <c r="AH71" s="40"/>
      <c r="AI71" s="40"/>
      <c r="AJ71" s="40"/>
      <c r="AK71" s="40"/>
      <c r="AL71" s="40"/>
      <c r="AM71" s="42"/>
      <c r="AN71" s="42"/>
      <c r="AO71" s="26"/>
      <c r="AP71" s="26"/>
      <c r="AQ71" s="26"/>
      <c r="AR71" s="26"/>
      <c r="AS71" s="26"/>
      <c r="AT71" s="26"/>
      <c r="AU71" s="26"/>
      <c r="AV71" s="42"/>
      <c r="AW71" s="37"/>
      <c r="AX71" s="37"/>
      <c r="AY71" s="37"/>
      <c r="AZ71" s="37"/>
      <c r="BA71" s="123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40"/>
      <c r="BM71" s="40"/>
      <c r="BN71" s="99"/>
      <c r="BO71" s="100"/>
    </row>
    <row r="72" spans="1:69" s="43" customFormat="1" ht="27.75" customHeight="1" x14ac:dyDescent="0.2">
      <c r="A72" s="26"/>
      <c r="B72" s="27"/>
      <c r="C72" s="28"/>
      <c r="D72" s="28"/>
      <c r="E72" s="29"/>
      <c r="F72" s="30"/>
      <c r="G72" s="30"/>
      <c r="H72" s="31"/>
      <c r="I72" s="31"/>
      <c r="J72" s="31"/>
      <c r="K72" s="32"/>
      <c r="L72" s="33"/>
      <c r="M72" s="33"/>
      <c r="N72" s="34"/>
      <c r="O72" s="35"/>
      <c r="P72" s="35"/>
      <c r="Q72" s="36"/>
      <c r="R72" s="36"/>
      <c r="S72" s="37"/>
      <c r="T72" s="38"/>
      <c r="U72" s="38"/>
      <c r="V72" s="39"/>
      <c r="W72" s="40"/>
      <c r="X72" s="40"/>
      <c r="Y72" s="40"/>
      <c r="Z72" s="40"/>
      <c r="AA72" s="40"/>
      <c r="AB72" s="40"/>
      <c r="AC72" s="40"/>
      <c r="AD72" s="40"/>
      <c r="AE72" s="41"/>
      <c r="AF72" s="41"/>
      <c r="AG72" s="40"/>
      <c r="AH72" s="40"/>
      <c r="AI72" s="40"/>
      <c r="AJ72" s="40"/>
      <c r="AK72" s="40"/>
      <c r="AL72" s="40"/>
      <c r="AM72" s="42"/>
      <c r="AN72" s="42"/>
      <c r="AO72" s="26"/>
      <c r="AP72" s="26"/>
      <c r="AQ72" s="26"/>
      <c r="AR72" s="26"/>
      <c r="AS72" s="26"/>
      <c r="AT72" s="26"/>
      <c r="AU72" s="26"/>
      <c r="AV72" s="42"/>
      <c r="AW72" s="37"/>
      <c r="AX72" s="37"/>
      <c r="AY72" s="37"/>
      <c r="AZ72" s="37"/>
      <c r="BA72" s="123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40"/>
      <c r="BM72" s="40"/>
      <c r="BN72" s="99"/>
      <c r="BO72" s="100"/>
    </row>
    <row r="73" spans="1:69" s="67" customFormat="1" ht="19.5" customHeight="1" x14ac:dyDescent="0.3">
      <c r="A73" s="44" t="s">
        <v>55</v>
      </c>
      <c r="B73" s="45">
        <f t="shared" ref="B73:B82" si="17">C73+D73</f>
        <v>6548</v>
      </c>
      <c r="C73" s="45">
        <f>F73+L73+O73+I73</f>
        <v>1076</v>
      </c>
      <c r="D73" s="45">
        <f>G73+M73+P73+J73</f>
        <v>5472</v>
      </c>
      <c r="E73" s="46">
        <v>3871</v>
      </c>
      <c r="F73" s="47">
        <v>699</v>
      </c>
      <c r="G73" s="47">
        <v>3172</v>
      </c>
      <c r="H73" s="48">
        <v>2284</v>
      </c>
      <c r="I73" s="47">
        <v>377</v>
      </c>
      <c r="J73" s="47">
        <v>1907</v>
      </c>
      <c r="K73" s="49">
        <v>0</v>
      </c>
      <c r="L73" s="47">
        <v>0</v>
      </c>
      <c r="M73" s="47">
        <v>0</v>
      </c>
      <c r="N73" s="50">
        <v>393</v>
      </c>
      <c r="O73" s="47">
        <v>0</v>
      </c>
      <c r="P73" s="47">
        <v>393</v>
      </c>
      <c r="Q73" s="51">
        <v>15</v>
      </c>
      <c r="R73" s="51">
        <v>20</v>
      </c>
      <c r="S73" s="52">
        <f t="shared" ref="S73:S82" si="18">T73+U73</f>
        <v>346</v>
      </c>
      <c r="T73" s="53">
        <f>CEILING(C73/Q73,1)</f>
        <v>72</v>
      </c>
      <c r="U73" s="53">
        <f t="shared" ref="U73:U82" si="19">CEILING(D73/R73,1)</f>
        <v>274</v>
      </c>
      <c r="V73" s="54">
        <v>397</v>
      </c>
      <c r="W73" s="107">
        <f t="shared" ref="W73:X83" si="20">Y73+AA73+AC73</f>
        <v>4.0600000000000005</v>
      </c>
      <c r="X73" s="55">
        <f t="shared" si="20"/>
        <v>3.81</v>
      </c>
      <c r="Y73" s="56">
        <v>2.06</v>
      </c>
      <c r="Z73" s="56">
        <v>2.06</v>
      </c>
      <c r="AA73" s="56">
        <v>1.5</v>
      </c>
      <c r="AB73" s="56">
        <v>1.25</v>
      </c>
      <c r="AC73" s="56">
        <v>0.5</v>
      </c>
      <c r="AD73" s="56">
        <v>0.5</v>
      </c>
      <c r="AE73" s="57">
        <f t="shared" ref="AE73:AF82" si="21">AG73+AI73+AK73</f>
        <v>292.32</v>
      </c>
      <c r="AF73" s="57">
        <f t="shared" si="21"/>
        <v>1043.94</v>
      </c>
      <c r="AG73" s="58">
        <f t="shared" ref="AG73:AH82" si="22">ROUND(T73*Y73,2)</f>
        <v>148.32</v>
      </c>
      <c r="AH73" s="58">
        <f t="shared" si="22"/>
        <v>564.44000000000005</v>
      </c>
      <c r="AI73" s="59">
        <f t="shared" ref="AI73:AJ82" si="23">ROUND(T73*AA73,2)</f>
        <v>108</v>
      </c>
      <c r="AJ73" s="59">
        <f t="shared" si="23"/>
        <v>342.5</v>
      </c>
      <c r="AK73" s="59">
        <f t="shared" ref="AK73:AL82" si="24">ROUND(T73*AC73,2)</f>
        <v>36</v>
      </c>
      <c r="AL73" s="59">
        <f t="shared" si="24"/>
        <v>137</v>
      </c>
      <c r="AM73" s="60">
        <f t="shared" ref="AM73" si="25">AM83</f>
        <v>1.3</v>
      </c>
      <c r="AN73" s="61">
        <f t="shared" ref="AN73:AN82" si="26">$AN$83</f>
        <v>2861.2928299999999</v>
      </c>
      <c r="AO73" s="62">
        <f t="shared" ref="AO73:AT73" si="27">AO83</f>
        <v>0.41</v>
      </c>
      <c r="AP73" s="62">
        <f t="shared" si="27"/>
        <v>9.3149209699999993</v>
      </c>
      <c r="AQ73" s="62">
        <f t="shared" si="27"/>
        <v>233.34</v>
      </c>
      <c r="AR73" s="63">
        <f>AR83</f>
        <v>656.92219</v>
      </c>
      <c r="AS73" s="60">
        <f t="shared" si="27"/>
        <v>1.2</v>
      </c>
      <c r="AT73" s="60">
        <f t="shared" si="27"/>
        <v>1.3</v>
      </c>
      <c r="AU73" s="60">
        <v>2.9</v>
      </c>
      <c r="AV73" s="64">
        <f>AV83</f>
        <v>4934</v>
      </c>
      <c r="AW73" s="65">
        <v>486554.76500000001</v>
      </c>
      <c r="AX73" s="65">
        <v>397845.09600000002</v>
      </c>
      <c r="AY73" s="65"/>
      <c r="AZ73" s="65"/>
      <c r="BA73" s="123">
        <v>918.57100000000003</v>
      </c>
      <c r="BB73" s="65">
        <v>23010.276999999998</v>
      </c>
      <c r="BC73" s="65"/>
      <c r="BD73" s="65"/>
      <c r="BE73" s="65">
        <v>64780.821000000004</v>
      </c>
      <c r="BF73" s="65"/>
      <c r="BG73" s="65"/>
      <c r="BH73" s="65"/>
      <c r="BI73" s="65"/>
      <c r="BJ73" s="65"/>
      <c r="BK73" s="65"/>
      <c r="BL73" s="66">
        <f t="shared" ref="BL73:BL82" si="28">ROUND(F73*AS73+G73+L73*AS73*AT73+M73*AT73+O73*AS73*AU73+P73*AU73+I73*AS73*AM73+J73*AM73,2)</f>
        <v>8217.7199999999993</v>
      </c>
      <c r="BM73" s="66">
        <f t="shared" ref="BM73:BM86" si="29">BL73*AV73*12-AW73*1000</f>
        <v>0.75999999046325684</v>
      </c>
      <c r="BN73" s="93">
        <v>1227</v>
      </c>
      <c r="BO73" s="102">
        <f>BN73*AV73*12/1000</f>
        <v>72648.216</v>
      </c>
      <c r="BP73" s="102">
        <f>AW73+BO73</f>
        <v>559202.98100000003</v>
      </c>
      <c r="BQ73" s="101"/>
    </row>
    <row r="74" spans="1:69" s="67" customFormat="1" ht="19.5" customHeight="1" x14ac:dyDescent="0.3">
      <c r="A74" s="44" t="s">
        <v>56</v>
      </c>
      <c r="B74" s="45">
        <f t="shared" si="17"/>
        <v>10572</v>
      </c>
      <c r="C74" s="45">
        <f>F74+L74+O74+I74</f>
        <v>1010</v>
      </c>
      <c r="D74" s="45">
        <f>G74+M74+P74+J74</f>
        <v>9562</v>
      </c>
      <c r="E74" s="46">
        <v>9550</v>
      </c>
      <c r="F74" s="47">
        <v>959</v>
      </c>
      <c r="G74" s="47">
        <v>8591</v>
      </c>
      <c r="H74" s="48">
        <v>662</v>
      </c>
      <c r="I74" s="47">
        <v>43</v>
      </c>
      <c r="J74" s="47">
        <v>619</v>
      </c>
      <c r="K74" s="49">
        <v>0</v>
      </c>
      <c r="L74" s="47">
        <v>0</v>
      </c>
      <c r="M74" s="47">
        <v>0</v>
      </c>
      <c r="N74" s="50">
        <v>360</v>
      </c>
      <c r="O74" s="47">
        <v>8</v>
      </c>
      <c r="P74" s="47">
        <v>352</v>
      </c>
      <c r="Q74" s="51">
        <v>15</v>
      </c>
      <c r="R74" s="51">
        <v>20</v>
      </c>
      <c r="S74" s="52">
        <f t="shared" si="18"/>
        <v>547</v>
      </c>
      <c r="T74" s="53">
        <f t="shared" ref="T74:T82" si="30">CEILING(C74/Q74,1)</f>
        <v>68</v>
      </c>
      <c r="U74" s="53">
        <f t="shared" si="19"/>
        <v>479</v>
      </c>
      <c r="V74" s="54">
        <v>742</v>
      </c>
      <c r="W74" s="107">
        <f t="shared" si="20"/>
        <v>4.0600000000000005</v>
      </c>
      <c r="X74" s="55">
        <f t="shared" si="20"/>
        <v>3.81</v>
      </c>
      <c r="Y74" s="56">
        <v>2.06</v>
      </c>
      <c r="Z74" s="56">
        <v>2.06</v>
      </c>
      <c r="AA74" s="56">
        <v>1.5</v>
      </c>
      <c r="AB74" s="56">
        <v>1.25</v>
      </c>
      <c r="AC74" s="56">
        <v>0.5</v>
      </c>
      <c r="AD74" s="56">
        <v>0.5</v>
      </c>
      <c r="AE74" s="57">
        <f t="shared" si="21"/>
        <v>276.08000000000004</v>
      </c>
      <c r="AF74" s="57">
        <f t="shared" si="21"/>
        <v>1824.99</v>
      </c>
      <c r="AG74" s="58">
        <f t="shared" si="22"/>
        <v>140.08000000000001</v>
      </c>
      <c r="AH74" s="58">
        <f t="shared" si="22"/>
        <v>986.74</v>
      </c>
      <c r="AI74" s="59">
        <f t="shared" si="23"/>
        <v>102</v>
      </c>
      <c r="AJ74" s="59">
        <f t="shared" si="23"/>
        <v>598.75</v>
      </c>
      <c r="AK74" s="59">
        <f t="shared" si="24"/>
        <v>34</v>
      </c>
      <c r="AL74" s="59">
        <f t="shared" si="24"/>
        <v>239.5</v>
      </c>
      <c r="AM74" s="60">
        <f t="shared" ref="AM74" si="31">AM83</f>
        <v>1.3</v>
      </c>
      <c r="AN74" s="61">
        <f t="shared" si="26"/>
        <v>2861.2928299999999</v>
      </c>
      <c r="AO74" s="62">
        <f t="shared" ref="AO74:AV74" si="32">AO83</f>
        <v>0.41</v>
      </c>
      <c r="AP74" s="62">
        <f t="shared" si="32"/>
        <v>9.3149209699999993</v>
      </c>
      <c r="AQ74" s="62">
        <f>AQ83</f>
        <v>233.34</v>
      </c>
      <c r="AR74" s="63">
        <f>AR83</f>
        <v>656.92219</v>
      </c>
      <c r="AS74" s="60">
        <f t="shared" si="32"/>
        <v>1.2</v>
      </c>
      <c r="AT74" s="60">
        <f t="shared" si="32"/>
        <v>1.3</v>
      </c>
      <c r="AU74" s="60">
        <v>2.9</v>
      </c>
      <c r="AV74" s="64">
        <f t="shared" si="32"/>
        <v>4934</v>
      </c>
      <c r="AW74" s="65">
        <v>690496.72199999983</v>
      </c>
      <c r="AX74" s="65"/>
      <c r="AY74" s="65"/>
      <c r="AZ74" s="65"/>
      <c r="BA74" s="123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6">
        <f t="shared" si="28"/>
        <v>11662.22</v>
      </c>
      <c r="BM74" s="66">
        <f t="shared" si="29"/>
        <v>-0.23999989032745361</v>
      </c>
      <c r="BN74" s="93">
        <v>1038</v>
      </c>
      <c r="BO74" s="102">
        <f t="shared" ref="BO74:BO82" si="33">BN74*AV74*12/1000</f>
        <v>61457.904000000002</v>
      </c>
      <c r="BP74" s="102">
        <f t="shared" ref="BP74:BP82" si="34">AW74+BO74</f>
        <v>751954.62599999981</v>
      </c>
      <c r="BQ74" s="101"/>
    </row>
    <row r="75" spans="1:69" s="67" customFormat="1" ht="19.5" customHeight="1" x14ac:dyDescent="0.3">
      <c r="A75" s="44" t="s">
        <v>57</v>
      </c>
      <c r="B75" s="45">
        <f t="shared" si="17"/>
        <v>10291</v>
      </c>
      <c r="C75" s="45">
        <f t="shared" ref="C75:D82" si="35">F75+L75+O75+I75</f>
        <v>1703</v>
      </c>
      <c r="D75" s="45">
        <f t="shared" si="35"/>
        <v>8588</v>
      </c>
      <c r="E75" s="46">
        <v>8231</v>
      </c>
      <c r="F75" s="47">
        <v>1482</v>
      </c>
      <c r="G75" s="47">
        <v>6749</v>
      </c>
      <c r="H75" s="48">
        <v>1140</v>
      </c>
      <c r="I75" s="47">
        <v>200</v>
      </c>
      <c r="J75" s="47">
        <v>940</v>
      </c>
      <c r="K75" s="49">
        <v>0</v>
      </c>
      <c r="L75" s="47">
        <v>0</v>
      </c>
      <c r="M75" s="47">
        <v>0</v>
      </c>
      <c r="N75" s="50">
        <v>920</v>
      </c>
      <c r="O75" s="47">
        <v>21</v>
      </c>
      <c r="P75" s="47">
        <v>899</v>
      </c>
      <c r="Q75" s="51">
        <v>15</v>
      </c>
      <c r="R75" s="51">
        <v>20</v>
      </c>
      <c r="S75" s="52">
        <f t="shared" si="18"/>
        <v>544</v>
      </c>
      <c r="T75" s="53">
        <f t="shared" si="30"/>
        <v>114</v>
      </c>
      <c r="U75" s="53">
        <f t="shared" si="19"/>
        <v>430</v>
      </c>
      <c r="V75" s="54">
        <v>721</v>
      </c>
      <c r="W75" s="107">
        <f t="shared" si="20"/>
        <v>4.0600000000000005</v>
      </c>
      <c r="X75" s="55">
        <f t="shared" si="20"/>
        <v>3.81</v>
      </c>
      <c r="Y75" s="56">
        <v>2.06</v>
      </c>
      <c r="Z75" s="56">
        <v>2.06</v>
      </c>
      <c r="AA75" s="56">
        <v>1.5</v>
      </c>
      <c r="AB75" s="56">
        <v>1.25</v>
      </c>
      <c r="AC75" s="56">
        <v>0.5</v>
      </c>
      <c r="AD75" s="56">
        <v>0.5</v>
      </c>
      <c r="AE75" s="57">
        <f t="shared" si="21"/>
        <v>462.84000000000003</v>
      </c>
      <c r="AF75" s="57">
        <f t="shared" si="21"/>
        <v>1638.3</v>
      </c>
      <c r="AG75" s="58">
        <f t="shared" si="22"/>
        <v>234.84</v>
      </c>
      <c r="AH75" s="58">
        <f t="shared" si="22"/>
        <v>885.8</v>
      </c>
      <c r="AI75" s="59">
        <f t="shared" si="23"/>
        <v>171</v>
      </c>
      <c r="AJ75" s="59">
        <f t="shared" si="23"/>
        <v>537.5</v>
      </c>
      <c r="AK75" s="59">
        <f t="shared" si="24"/>
        <v>57</v>
      </c>
      <c r="AL75" s="59">
        <f t="shared" si="24"/>
        <v>215</v>
      </c>
      <c r="AM75" s="60">
        <f t="shared" ref="AM75" si="36">AM83</f>
        <v>1.3</v>
      </c>
      <c r="AN75" s="61">
        <f t="shared" si="26"/>
        <v>2861.2928299999999</v>
      </c>
      <c r="AO75" s="62">
        <f t="shared" ref="AO75:AV75" si="37">AO83</f>
        <v>0.41</v>
      </c>
      <c r="AP75" s="62">
        <f t="shared" si="37"/>
        <v>9.3149209699999993</v>
      </c>
      <c r="AQ75" s="62">
        <f t="shared" si="37"/>
        <v>233.34</v>
      </c>
      <c r="AR75" s="63">
        <f t="shared" si="37"/>
        <v>656.92219</v>
      </c>
      <c r="AS75" s="60">
        <f t="shared" si="37"/>
        <v>1.2</v>
      </c>
      <c r="AT75" s="60">
        <f t="shared" si="37"/>
        <v>1.3</v>
      </c>
      <c r="AU75" s="60">
        <v>2.9</v>
      </c>
      <c r="AV75" s="64">
        <f t="shared" si="37"/>
        <v>4934</v>
      </c>
      <c r="AW75" s="65">
        <v>754403.46899999992</v>
      </c>
      <c r="AX75" s="65"/>
      <c r="AY75" s="65"/>
      <c r="AZ75" s="65"/>
      <c r="BA75" s="123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6">
        <f t="shared" si="28"/>
        <v>12741.58</v>
      </c>
      <c r="BM75" s="66">
        <f t="shared" si="29"/>
        <v>-0.3599998950958252</v>
      </c>
      <c r="BN75" s="93">
        <v>175</v>
      </c>
      <c r="BO75" s="102">
        <f t="shared" si="33"/>
        <v>10361.4</v>
      </c>
      <c r="BP75" s="102">
        <f t="shared" si="34"/>
        <v>764764.86899999995</v>
      </c>
      <c r="BQ75" s="101"/>
    </row>
    <row r="76" spans="1:69" s="67" customFormat="1" ht="19.5" customHeight="1" x14ac:dyDescent="0.3">
      <c r="A76" s="44" t="s">
        <v>58</v>
      </c>
      <c r="B76" s="45">
        <f t="shared" si="17"/>
        <v>9565</v>
      </c>
      <c r="C76" s="45">
        <f t="shared" si="35"/>
        <v>1778</v>
      </c>
      <c r="D76" s="45">
        <f t="shared" si="35"/>
        <v>7787</v>
      </c>
      <c r="E76" s="46">
        <f>F76+G76</f>
        <v>6502</v>
      </c>
      <c r="F76" s="47">
        <f>1365-F86</f>
        <v>1350</v>
      </c>
      <c r="G76" s="47">
        <f>5302-G86</f>
        <v>5152</v>
      </c>
      <c r="H76" s="48">
        <v>2028</v>
      </c>
      <c r="I76" s="47">
        <v>377</v>
      </c>
      <c r="J76" s="47">
        <v>1651</v>
      </c>
      <c r="K76" s="49">
        <v>257</v>
      </c>
      <c r="L76" s="47">
        <v>31</v>
      </c>
      <c r="M76" s="47">
        <v>226</v>
      </c>
      <c r="N76" s="50">
        <v>778</v>
      </c>
      <c r="O76" s="47">
        <v>20</v>
      </c>
      <c r="P76" s="47">
        <v>758</v>
      </c>
      <c r="Q76" s="51">
        <v>15</v>
      </c>
      <c r="R76" s="51">
        <v>20</v>
      </c>
      <c r="S76" s="52">
        <f t="shared" si="18"/>
        <v>509</v>
      </c>
      <c r="T76" s="53">
        <f t="shared" si="30"/>
        <v>119</v>
      </c>
      <c r="U76" s="53">
        <f t="shared" si="19"/>
        <v>390</v>
      </c>
      <c r="V76" s="54">
        <v>682</v>
      </c>
      <c r="W76" s="107">
        <f t="shared" si="20"/>
        <v>4.0600000000000005</v>
      </c>
      <c r="X76" s="55">
        <f t="shared" si="20"/>
        <v>3.81</v>
      </c>
      <c r="Y76" s="56">
        <v>2.06</v>
      </c>
      <c r="Z76" s="56">
        <v>2.06</v>
      </c>
      <c r="AA76" s="56">
        <v>1.5</v>
      </c>
      <c r="AB76" s="56">
        <v>1.25</v>
      </c>
      <c r="AC76" s="56">
        <v>0.5</v>
      </c>
      <c r="AD76" s="56">
        <v>0.5</v>
      </c>
      <c r="AE76" s="57">
        <f t="shared" si="21"/>
        <v>483.14</v>
      </c>
      <c r="AF76" s="57">
        <f t="shared" si="21"/>
        <v>1485.9</v>
      </c>
      <c r="AG76" s="58">
        <f t="shared" si="22"/>
        <v>245.14</v>
      </c>
      <c r="AH76" s="58">
        <f t="shared" si="22"/>
        <v>803.4</v>
      </c>
      <c r="AI76" s="59">
        <f t="shared" si="23"/>
        <v>178.5</v>
      </c>
      <c r="AJ76" s="59">
        <f t="shared" si="23"/>
        <v>487.5</v>
      </c>
      <c r="AK76" s="59">
        <f t="shared" si="24"/>
        <v>59.5</v>
      </c>
      <c r="AL76" s="59">
        <f t="shared" si="24"/>
        <v>195</v>
      </c>
      <c r="AM76" s="60">
        <f t="shared" ref="AM76" si="38">AM83</f>
        <v>1.3</v>
      </c>
      <c r="AN76" s="61">
        <f t="shared" si="26"/>
        <v>2861.2928299999999</v>
      </c>
      <c r="AO76" s="62">
        <f t="shared" ref="AO76:AV76" si="39">AO83</f>
        <v>0.41</v>
      </c>
      <c r="AP76" s="62">
        <f t="shared" si="39"/>
        <v>9.3149209699999993</v>
      </c>
      <c r="AQ76" s="62">
        <f t="shared" si="39"/>
        <v>233.34</v>
      </c>
      <c r="AR76" s="63">
        <f t="shared" si="39"/>
        <v>656.92219</v>
      </c>
      <c r="AS76" s="60">
        <f t="shared" si="39"/>
        <v>1.2</v>
      </c>
      <c r="AT76" s="60">
        <f t="shared" si="39"/>
        <v>1.3</v>
      </c>
      <c r="AU76" s="60">
        <v>2.9</v>
      </c>
      <c r="AV76" s="64">
        <f t="shared" si="39"/>
        <v>4934</v>
      </c>
      <c r="AW76" s="65">
        <v>717386.62699999986</v>
      </c>
      <c r="AX76" s="65"/>
      <c r="AY76" s="65"/>
      <c r="AZ76" s="65"/>
      <c r="BA76" s="123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6">
        <f t="shared" si="28"/>
        <v>12116.38</v>
      </c>
      <c r="BM76" s="66">
        <f t="shared" si="29"/>
        <v>4.0000081062316895E-2</v>
      </c>
      <c r="BN76" s="93">
        <v>554</v>
      </c>
      <c r="BO76" s="102">
        <f t="shared" si="33"/>
        <v>32801.232000000004</v>
      </c>
      <c r="BP76" s="102">
        <f t="shared" si="34"/>
        <v>750187.85899999982</v>
      </c>
      <c r="BQ76" s="101"/>
    </row>
    <row r="77" spans="1:69" s="67" customFormat="1" ht="19.5" customHeight="1" x14ac:dyDescent="0.3">
      <c r="A77" s="44" t="s">
        <v>59</v>
      </c>
      <c r="B77" s="45">
        <f t="shared" si="17"/>
        <v>7393</v>
      </c>
      <c r="C77" s="45">
        <f t="shared" si="35"/>
        <v>1304</v>
      </c>
      <c r="D77" s="45">
        <f t="shared" si="35"/>
        <v>6089</v>
      </c>
      <c r="E77" s="46">
        <v>5068</v>
      </c>
      <c r="F77" s="47">
        <v>983</v>
      </c>
      <c r="G77" s="47">
        <v>4085</v>
      </c>
      <c r="H77" s="48">
        <v>1610</v>
      </c>
      <c r="I77" s="47">
        <v>266</v>
      </c>
      <c r="J77" s="47">
        <v>1344</v>
      </c>
      <c r="K77" s="49">
        <v>201</v>
      </c>
      <c r="L77" s="47">
        <v>36</v>
      </c>
      <c r="M77" s="47">
        <v>165</v>
      </c>
      <c r="N77" s="50">
        <v>514</v>
      </c>
      <c r="O77" s="47">
        <v>19</v>
      </c>
      <c r="P77" s="47">
        <v>495</v>
      </c>
      <c r="Q77" s="51">
        <v>15</v>
      </c>
      <c r="R77" s="51">
        <v>20</v>
      </c>
      <c r="S77" s="52">
        <f t="shared" si="18"/>
        <v>392</v>
      </c>
      <c r="T77" s="53">
        <f t="shared" si="30"/>
        <v>87</v>
      </c>
      <c r="U77" s="53">
        <f t="shared" si="19"/>
        <v>305</v>
      </c>
      <c r="V77" s="54">
        <v>543</v>
      </c>
      <c r="W77" s="107">
        <f t="shared" si="20"/>
        <v>4.0600000000000005</v>
      </c>
      <c r="X77" s="55">
        <f t="shared" si="20"/>
        <v>3.81</v>
      </c>
      <c r="Y77" s="56">
        <v>2.06</v>
      </c>
      <c r="Z77" s="56">
        <v>2.06</v>
      </c>
      <c r="AA77" s="56">
        <v>1.5</v>
      </c>
      <c r="AB77" s="56">
        <v>1.25</v>
      </c>
      <c r="AC77" s="56">
        <v>0.5</v>
      </c>
      <c r="AD77" s="56">
        <v>0.5</v>
      </c>
      <c r="AE77" s="57">
        <f t="shared" si="21"/>
        <v>353.22</v>
      </c>
      <c r="AF77" s="57">
        <f t="shared" si="21"/>
        <v>1162.05</v>
      </c>
      <c r="AG77" s="58">
        <f t="shared" si="22"/>
        <v>179.22</v>
      </c>
      <c r="AH77" s="58">
        <f t="shared" si="22"/>
        <v>628.29999999999995</v>
      </c>
      <c r="AI77" s="59">
        <f t="shared" si="23"/>
        <v>130.5</v>
      </c>
      <c r="AJ77" s="59">
        <f t="shared" si="23"/>
        <v>381.25</v>
      </c>
      <c r="AK77" s="59">
        <f t="shared" si="24"/>
        <v>43.5</v>
      </c>
      <c r="AL77" s="59">
        <f t="shared" si="24"/>
        <v>152.5</v>
      </c>
      <c r="AM77" s="60">
        <f t="shared" ref="AM77" si="40">AM83</f>
        <v>1.3</v>
      </c>
      <c r="AN77" s="61">
        <f t="shared" si="26"/>
        <v>2861.2928299999999</v>
      </c>
      <c r="AO77" s="62">
        <f t="shared" ref="AO77:AV77" si="41">AO83</f>
        <v>0.41</v>
      </c>
      <c r="AP77" s="62">
        <f t="shared" si="41"/>
        <v>9.3149209699999993</v>
      </c>
      <c r="AQ77" s="62">
        <f t="shared" si="41"/>
        <v>233.34</v>
      </c>
      <c r="AR77" s="63">
        <f t="shared" si="41"/>
        <v>656.92219</v>
      </c>
      <c r="AS77" s="60">
        <f t="shared" si="41"/>
        <v>1.2</v>
      </c>
      <c r="AT77" s="60">
        <f t="shared" si="41"/>
        <v>1.3</v>
      </c>
      <c r="AU77" s="60">
        <v>2.9</v>
      </c>
      <c r="AV77" s="64">
        <f t="shared" si="41"/>
        <v>4934</v>
      </c>
      <c r="AW77" s="65">
        <v>544656.76100000006</v>
      </c>
      <c r="AX77" s="65"/>
      <c r="AY77" s="65"/>
      <c r="AZ77" s="65"/>
      <c r="BA77" s="123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6">
        <f t="shared" si="28"/>
        <v>9199.0400000000009</v>
      </c>
      <c r="BM77" s="66">
        <f t="shared" si="29"/>
        <v>-0.6799999475479126</v>
      </c>
      <c r="BN77" s="93">
        <v>493</v>
      </c>
      <c r="BO77" s="102">
        <f t="shared" si="33"/>
        <v>29189.544000000002</v>
      </c>
      <c r="BP77" s="102">
        <f t="shared" si="34"/>
        <v>573846.30500000005</v>
      </c>
      <c r="BQ77" s="101"/>
    </row>
    <row r="78" spans="1:69" s="67" customFormat="1" ht="19.5" customHeight="1" x14ac:dyDescent="0.3">
      <c r="A78" s="44" t="s">
        <v>60</v>
      </c>
      <c r="B78" s="45">
        <f t="shared" si="17"/>
        <v>1925</v>
      </c>
      <c r="C78" s="45">
        <f t="shared" si="35"/>
        <v>225</v>
      </c>
      <c r="D78" s="45">
        <f t="shared" si="35"/>
        <v>1700</v>
      </c>
      <c r="E78" s="46">
        <v>261</v>
      </c>
      <c r="F78" s="47">
        <v>57</v>
      </c>
      <c r="G78" s="47">
        <v>362</v>
      </c>
      <c r="H78" s="48">
        <v>1281</v>
      </c>
      <c r="I78" s="47">
        <v>156</v>
      </c>
      <c r="J78" s="47">
        <v>1125</v>
      </c>
      <c r="K78" s="49">
        <v>120</v>
      </c>
      <c r="L78" s="47">
        <v>12</v>
      </c>
      <c r="M78" s="47">
        <v>108</v>
      </c>
      <c r="N78" s="50">
        <v>105</v>
      </c>
      <c r="O78" s="47">
        <v>0</v>
      </c>
      <c r="P78" s="47">
        <v>105</v>
      </c>
      <c r="Q78" s="51">
        <v>15</v>
      </c>
      <c r="R78" s="51">
        <v>20</v>
      </c>
      <c r="S78" s="52">
        <f t="shared" si="18"/>
        <v>100</v>
      </c>
      <c r="T78" s="53">
        <f t="shared" si="30"/>
        <v>15</v>
      </c>
      <c r="U78" s="53">
        <f t="shared" si="19"/>
        <v>85</v>
      </c>
      <c r="V78" s="54">
        <v>127</v>
      </c>
      <c r="W78" s="107">
        <f t="shared" si="20"/>
        <v>4.0600000000000005</v>
      </c>
      <c r="X78" s="55">
        <f t="shared" si="20"/>
        <v>3.81</v>
      </c>
      <c r="Y78" s="56">
        <v>2.06</v>
      </c>
      <c r="Z78" s="56">
        <v>2.06</v>
      </c>
      <c r="AA78" s="56">
        <v>1.5</v>
      </c>
      <c r="AB78" s="56">
        <v>1.25</v>
      </c>
      <c r="AC78" s="56">
        <v>0.5</v>
      </c>
      <c r="AD78" s="56">
        <v>0.5</v>
      </c>
      <c r="AE78" s="57">
        <f t="shared" si="21"/>
        <v>60.9</v>
      </c>
      <c r="AF78" s="57">
        <f t="shared" si="21"/>
        <v>323.85000000000002</v>
      </c>
      <c r="AG78" s="58">
        <f t="shared" si="22"/>
        <v>30.9</v>
      </c>
      <c r="AH78" s="58">
        <f t="shared" si="22"/>
        <v>175.1</v>
      </c>
      <c r="AI78" s="59">
        <f t="shared" si="23"/>
        <v>22.5</v>
      </c>
      <c r="AJ78" s="59">
        <f t="shared" si="23"/>
        <v>106.25</v>
      </c>
      <c r="AK78" s="59">
        <f t="shared" si="24"/>
        <v>7.5</v>
      </c>
      <c r="AL78" s="59">
        <f t="shared" si="24"/>
        <v>42.5</v>
      </c>
      <c r="AM78" s="60">
        <f t="shared" ref="AM78" si="42">AM83</f>
        <v>1.3</v>
      </c>
      <c r="AN78" s="61">
        <f t="shared" si="26"/>
        <v>2861.2928299999999</v>
      </c>
      <c r="AO78" s="62">
        <f t="shared" ref="AO78:AV78" si="43">AO83</f>
        <v>0.41</v>
      </c>
      <c r="AP78" s="62">
        <f t="shared" si="43"/>
        <v>9.3149209699999993</v>
      </c>
      <c r="AQ78" s="62">
        <f t="shared" si="43"/>
        <v>233.34</v>
      </c>
      <c r="AR78" s="63">
        <f t="shared" si="43"/>
        <v>656.92219</v>
      </c>
      <c r="AS78" s="60">
        <f t="shared" si="43"/>
        <v>1.2</v>
      </c>
      <c r="AT78" s="60">
        <f t="shared" si="43"/>
        <v>1.3</v>
      </c>
      <c r="AU78" s="60">
        <v>2.9</v>
      </c>
      <c r="AV78" s="64">
        <f t="shared" si="43"/>
        <v>4934</v>
      </c>
      <c r="AW78" s="65">
        <v>153933.69500000001</v>
      </c>
      <c r="AX78" s="65"/>
      <c r="AY78" s="65"/>
      <c r="AZ78" s="65"/>
      <c r="BA78" s="123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6">
        <f t="shared" si="28"/>
        <v>2599.88</v>
      </c>
      <c r="BM78" s="66">
        <f t="shared" si="29"/>
        <v>3.9999991655349731E-2</v>
      </c>
      <c r="BN78" s="93">
        <v>520</v>
      </c>
      <c r="BO78" s="102">
        <f t="shared" si="33"/>
        <v>30788.16</v>
      </c>
      <c r="BP78" s="102">
        <f t="shared" si="34"/>
        <v>184721.85500000001</v>
      </c>
      <c r="BQ78" s="101"/>
    </row>
    <row r="79" spans="1:69" s="67" customFormat="1" ht="19.5" customHeight="1" x14ac:dyDescent="0.3">
      <c r="A79" s="44" t="s">
        <v>61</v>
      </c>
      <c r="B79" s="45">
        <f t="shared" si="17"/>
        <v>5981</v>
      </c>
      <c r="C79" s="45">
        <f t="shared" si="35"/>
        <v>1256</v>
      </c>
      <c r="D79" s="45">
        <f t="shared" si="35"/>
        <v>4725</v>
      </c>
      <c r="E79" s="46">
        <v>4194</v>
      </c>
      <c r="F79" s="47">
        <v>933</v>
      </c>
      <c r="G79" s="47">
        <v>3261</v>
      </c>
      <c r="H79" s="48">
        <v>641</v>
      </c>
      <c r="I79" s="47">
        <v>134</v>
      </c>
      <c r="J79" s="47">
        <v>507</v>
      </c>
      <c r="K79" s="49">
        <v>794</v>
      </c>
      <c r="L79" s="47">
        <v>170</v>
      </c>
      <c r="M79" s="47">
        <v>624</v>
      </c>
      <c r="N79" s="50">
        <v>352</v>
      </c>
      <c r="O79" s="47">
        <v>19</v>
      </c>
      <c r="P79" s="47">
        <v>333</v>
      </c>
      <c r="Q79" s="51">
        <v>15</v>
      </c>
      <c r="R79" s="51">
        <v>20</v>
      </c>
      <c r="S79" s="52">
        <f t="shared" si="18"/>
        <v>321</v>
      </c>
      <c r="T79" s="53">
        <f t="shared" si="30"/>
        <v>84</v>
      </c>
      <c r="U79" s="53">
        <f t="shared" si="19"/>
        <v>237</v>
      </c>
      <c r="V79" s="54">
        <v>363</v>
      </c>
      <c r="W79" s="107">
        <f t="shared" si="20"/>
        <v>4.0600000000000005</v>
      </c>
      <c r="X79" s="55">
        <f t="shared" si="20"/>
        <v>3.81</v>
      </c>
      <c r="Y79" s="56">
        <v>2.06</v>
      </c>
      <c r="Z79" s="56">
        <v>2.06</v>
      </c>
      <c r="AA79" s="56">
        <v>1.5</v>
      </c>
      <c r="AB79" s="56">
        <v>1.25</v>
      </c>
      <c r="AC79" s="56">
        <v>0.5</v>
      </c>
      <c r="AD79" s="56">
        <v>0.5</v>
      </c>
      <c r="AE79" s="57">
        <f t="shared" si="21"/>
        <v>341.03999999999996</v>
      </c>
      <c r="AF79" s="57">
        <f t="shared" si="21"/>
        <v>902.97</v>
      </c>
      <c r="AG79" s="58">
        <f t="shared" si="22"/>
        <v>173.04</v>
      </c>
      <c r="AH79" s="58">
        <f t="shared" si="22"/>
        <v>488.22</v>
      </c>
      <c r="AI79" s="59">
        <f t="shared" si="23"/>
        <v>126</v>
      </c>
      <c r="AJ79" s="59">
        <f t="shared" si="23"/>
        <v>296.25</v>
      </c>
      <c r="AK79" s="59">
        <f t="shared" si="24"/>
        <v>42</v>
      </c>
      <c r="AL79" s="59">
        <f t="shared" si="24"/>
        <v>118.5</v>
      </c>
      <c r="AM79" s="60">
        <f t="shared" ref="AM79" si="44">AM83</f>
        <v>1.3</v>
      </c>
      <c r="AN79" s="61">
        <f t="shared" si="26"/>
        <v>2861.2928299999999</v>
      </c>
      <c r="AO79" s="62">
        <f t="shared" ref="AO79:AV79" si="45">AO83</f>
        <v>0.41</v>
      </c>
      <c r="AP79" s="62">
        <f t="shared" si="45"/>
        <v>9.3149209699999993</v>
      </c>
      <c r="AQ79" s="62">
        <f t="shared" si="45"/>
        <v>233.34</v>
      </c>
      <c r="AR79" s="63">
        <f t="shared" si="45"/>
        <v>656.92219</v>
      </c>
      <c r="AS79" s="60">
        <f t="shared" si="45"/>
        <v>1.2</v>
      </c>
      <c r="AT79" s="60">
        <f t="shared" si="45"/>
        <v>1.3</v>
      </c>
      <c r="AU79" s="60">
        <v>2.9</v>
      </c>
      <c r="AV79" s="64">
        <f t="shared" si="45"/>
        <v>4934</v>
      </c>
      <c r="AW79" s="65">
        <v>435590.88799999998</v>
      </c>
      <c r="AX79" s="65"/>
      <c r="AY79" s="65"/>
      <c r="AZ79" s="65"/>
      <c r="BA79" s="123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6">
        <f t="shared" si="28"/>
        <v>7356.96</v>
      </c>
      <c r="BM79" s="66">
        <f t="shared" si="29"/>
        <v>-0.31999999284744263</v>
      </c>
      <c r="BN79" s="93">
        <v>454</v>
      </c>
      <c r="BO79" s="102">
        <f t="shared" si="33"/>
        <v>26880.432000000001</v>
      </c>
      <c r="BP79" s="102">
        <f t="shared" si="34"/>
        <v>462471.31999999995</v>
      </c>
      <c r="BQ79" s="101"/>
    </row>
    <row r="80" spans="1:69" s="67" customFormat="1" ht="19.5" customHeight="1" x14ac:dyDescent="0.3">
      <c r="A80" s="44" t="s">
        <v>62</v>
      </c>
      <c r="B80" s="45">
        <f t="shared" si="17"/>
        <v>10596</v>
      </c>
      <c r="C80" s="45">
        <f t="shared" si="35"/>
        <v>1944</v>
      </c>
      <c r="D80" s="45">
        <f t="shared" si="35"/>
        <v>8652</v>
      </c>
      <c r="E80" s="46">
        <v>9236</v>
      </c>
      <c r="F80" s="47">
        <v>1778</v>
      </c>
      <c r="G80" s="47">
        <v>7458</v>
      </c>
      <c r="H80" s="48">
        <v>834</v>
      </c>
      <c r="I80" s="47">
        <v>148</v>
      </c>
      <c r="J80" s="47">
        <v>686</v>
      </c>
      <c r="K80" s="49">
        <v>12</v>
      </c>
      <c r="L80" s="47">
        <v>0</v>
      </c>
      <c r="M80" s="47">
        <v>12</v>
      </c>
      <c r="N80" s="50">
        <v>514</v>
      </c>
      <c r="O80" s="47">
        <v>18</v>
      </c>
      <c r="P80" s="47">
        <v>496</v>
      </c>
      <c r="Q80" s="51">
        <v>15</v>
      </c>
      <c r="R80" s="51">
        <v>20</v>
      </c>
      <c r="S80" s="52">
        <f t="shared" si="18"/>
        <v>563</v>
      </c>
      <c r="T80" s="53">
        <f t="shared" si="30"/>
        <v>130</v>
      </c>
      <c r="U80" s="53">
        <f t="shared" si="19"/>
        <v>433</v>
      </c>
      <c r="V80" s="54">
        <v>619</v>
      </c>
      <c r="W80" s="107">
        <f t="shared" si="20"/>
        <v>4.0600000000000005</v>
      </c>
      <c r="X80" s="55">
        <f t="shared" si="20"/>
        <v>3.81</v>
      </c>
      <c r="Y80" s="56">
        <v>2.06</v>
      </c>
      <c r="Z80" s="56">
        <v>2.06</v>
      </c>
      <c r="AA80" s="56">
        <v>1.5</v>
      </c>
      <c r="AB80" s="56">
        <v>1.25</v>
      </c>
      <c r="AC80" s="56">
        <v>0.5</v>
      </c>
      <c r="AD80" s="56">
        <v>0.5</v>
      </c>
      <c r="AE80" s="57">
        <f t="shared" si="21"/>
        <v>527.79999999999995</v>
      </c>
      <c r="AF80" s="57">
        <f t="shared" si="21"/>
        <v>1649.73</v>
      </c>
      <c r="AG80" s="58">
        <f t="shared" si="22"/>
        <v>267.8</v>
      </c>
      <c r="AH80" s="58">
        <f t="shared" si="22"/>
        <v>891.98</v>
      </c>
      <c r="AI80" s="59">
        <f t="shared" si="23"/>
        <v>195</v>
      </c>
      <c r="AJ80" s="59">
        <f t="shared" si="23"/>
        <v>541.25</v>
      </c>
      <c r="AK80" s="59">
        <f t="shared" si="24"/>
        <v>65</v>
      </c>
      <c r="AL80" s="59">
        <f t="shared" si="24"/>
        <v>216.5</v>
      </c>
      <c r="AM80" s="60">
        <f t="shared" ref="AM80" si="46">AM83</f>
        <v>1.3</v>
      </c>
      <c r="AN80" s="61">
        <f t="shared" si="26"/>
        <v>2861.2928299999999</v>
      </c>
      <c r="AO80" s="62">
        <f t="shared" ref="AO80:AV80" si="47">AO83</f>
        <v>0.41</v>
      </c>
      <c r="AP80" s="62">
        <f t="shared" si="47"/>
        <v>9.3149209699999993</v>
      </c>
      <c r="AQ80" s="62">
        <f t="shared" si="47"/>
        <v>233.34</v>
      </c>
      <c r="AR80" s="63">
        <f t="shared" si="47"/>
        <v>656.92219</v>
      </c>
      <c r="AS80" s="60">
        <f t="shared" si="47"/>
        <v>1.2</v>
      </c>
      <c r="AT80" s="60">
        <f t="shared" si="47"/>
        <v>1.3</v>
      </c>
      <c r="AU80" s="60">
        <v>2.9</v>
      </c>
      <c r="AV80" s="64">
        <f t="shared" si="47"/>
        <v>4934</v>
      </c>
      <c r="AW80" s="65">
        <v>724168.31099999999</v>
      </c>
      <c r="AX80" s="65"/>
      <c r="AY80" s="65"/>
      <c r="AZ80" s="65"/>
      <c r="BA80" s="123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6">
        <f t="shared" si="28"/>
        <v>12230.92</v>
      </c>
      <c r="BM80" s="66">
        <f t="shared" si="29"/>
        <v>0.36000001430511475</v>
      </c>
      <c r="BN80" s="93">
        <v>453</v>
      </c>
      <c r="BO80" s="102">
        <f t="shared" si="33"/>
        <v>26821.223999999998</v>
      </c>
      <c r="BP80" s="102">
        <f t="shared" si="34"/>
        <v>750989.53500000003</v>
      </c>
      <c r="BQ80" s="101"/>
    </row>
    <row r="81" spans="1:1029" s="67" customFormat="1" ht="19.5" customHeight="1" x14ac:dyDescent="0.3">
      <c r="A81" s="44" t="s">
        <v>63</v>
      </c>
      <c r="B81" s="45">
        <f t="shared" si="17"/>
        <v>7170</v>
      </c>
      <c r="C81" s="45">
        <f t="shared" si="35"/>
        <v>1087</v>
      </c>
      <c r="D81" s="45">
        <f t="shared" si="35"/>
        <v>6083</v>
      </c>
      <c r="E81" s="46">
        <v>3605</v>
      </c>
      <c r="F81" s="47">
        <v>609</v>
      </c>
      <c r="G81" s="47">
        <v>2996</v>
      </c>
      <c r="H81" s="48">
        <v>2397</v>
      </c>
      <c r="I81" s="47">
        <v>379</v>
      </c>
      <c r="J81" s="47">
        <v>2018</v>
      </c>
      <c r="K81" s="49">
        <v>531</v>
      </c>
      <c r="L81" s="47">
        <v>62</v>
      </c>
      <c r="M81" s="47">
        <v>469</v>
      </c>
      <c r="N81" s="50">
        <v>637</v>
      </c>
      <c r="O81" s="47">
        <v>37</v>
      </c>
      <c r="P81" s="47">
        <v>600</v>
      </c>
      <c r="Q81" s="51">
        <v>15</v>
      </c>
      <c r="R81" s="51">
        <v>20</v>
      </c>
      <c r="S81" s="52">
        <f t="shared" si="18"/>
        <v>378</v>
      </c>
      <c r="T81" s="53">
        <f t="shared" si="30"/>
        <v>73</v>
      </c>
      <c r="U81" s="53">
        <f t="shared" si="19"/>
        <v>305</v>
      </c>
      <c r="V81" s="54">
        <v>480</v>
      </c>
      <c r="W81" s="107">
        <f t="shared" si="20"/>
        <v>4.0600000000000005</v>
      </c>
      <c r="X81" s="55">
        <f t="shared" si="20"/>
        <v>3.81</v>
      </c>
      <c r="Y81" s="56">
        <v>2.06</v>
      </c>
      <c r="Z81" s="56">
        <v>2.06</v>
      </c>
      <c r="AA81" s="56">
        <v>1.5</v>
      </c>
      <c r="AB81" s="56">
        <v>1.25</v>
      </c>
      <c r="AC81" s="56">
        <v>0.5</v>
      </c>
      <c r="AD81" s="56">
        <v>0.5</v>
      </c>
      <c r="AE81" s="57">
        <f t="shared" si="21"/>
        <v>296.38</v>
      </c>
      <c r="AF81" s="57">
        <f t="shared" si="21"/>
        <v>1162.05</v>
      </c>
      <c r="AG81" s="58">
        <f t="shared" si="22"/>
        <v>150.38</v>
      </c>
      <c r="AH81" s="58">
        <f t="shared" si="22"/>
        <v>628.29999999999995</v>
      </c>
      <c r="AI81" s="59">
        <f t="shared" si="23"/>
        <v>109.5</v>
      </c>
      <c r="AJ81" s="59">
        <f t="shared" si="23"/>
        <v>381.25</v>
      </c>
      <c r="AK81" s="59">
        <f t="shared" si="24"/>
        <v>36.5</v>
      </c>
      <c r="AL81" s="59">
        <f t="shared" si="24"/>
        <v>152.5</v>
      </c>
      <c r="AM81" s="60">
        <f t="shared" ref="AM81" si="48">AM83</f>
        <v>1.3</v>
      </c>
      <c r="AN81" s="61">
        <f t="shared" si="26"/>
        <v>2861.2928299999999</v>
      </c>
      <c r="AO81" s="62">
        <f t="shared" ref="AO81:AV81" si="49">AO83</f>
        <v>0.41</v>
      </c>
      <c r="AP81" s="62">
        <f t="shared" si="49"/>
        <v>9.3149209699999993</v>
      </c>
      <c r="AQ81" s="62">
        <f t="shared" si="49"/>
        <v>233.34</v>
      </c>
      <c r="AR81" s="63">
        <f t="shared" si="49"/>
        <v>656.92219</v>
      </c>
      <c r="AS81" s="60">
        <f t="shared" si="49"/>
        <v>1.2</v>
      </c>
      <c r="AT81" s="60">
        <f t="shared" si="49"/>
        <v>1.3</v>
      </c>
      <c r="AU81" s="60">
        <v>2.9</v>
      </c>
      <c r="AV81" s="64">
        <f t="shared" si="49"/>
        <v>4934</v>
      </c>
      <c r="AW81" s="65">
        <v>563460.03700000001</v>
      </c>
      <c r="AX81" s="65"/>
      <c r="AY81" s="65"/>
      <c r="AZ81" s="65"/>
      <c r="BA81" s="123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6">
        <f t="shared" si="28"/>
        <v>9516.6200000000008</v>
      </c>
      <c r="BM81" s="66">
        <f t="shared" si="29"/>
        <v>-3.9999961853027344E-2</v>
      </c>
      <c r="BN81" s="93">
        <v>708</v>
      </c>
      <c r="BO81" s="102">
        <f t="shared" si="33"/>
        <v>41919.264000000003</v>
      </c>
      <c r="BP81" s="102">
        <f t="shared" si="34"/>
        <v>605379.30099999998</v>
      </c>
      <c r="BQ81" s="101"/>
    </row>
    <row r="82" spans="1:1029" s="67" customFormat="1" ht="19.5" customHeight="1" x14ac:dyDescent="0.3">
      <c r="A82" s="44" t="s">
        <v>64</v>
      </c>
      <c r="B82" s="45">
        <f t="shared" si="17"/>
        <v>4648</v>
      </c>
      <c r="C82" s="45">
        <f t="shared" si="35"/>
        <v>632</v>
      </c>
      <c r="D82" s="45">
        <f t="shared" si="35"/>
        <v>4016</v>
      </c>
      <c r="E82" s="46">
        <v>1554</v>
      </c>
      <c r="F82" s="47">
        <v>195</v>
      </c>
      <c r="G82" s="47">
        <v>1359</v>
      </c>
      <c r="H82" s="48">
        <v>2423</v>
      </c>
      <c r="I82" s="47">
        <v>372</v>
      </c>
      <c r="J82" s="47">
        <v>2051</v>
      </c>
      <c r="K82" s="49">
        <v>381</v>
      </c>
      <c r="L82" s="47">
        <v>49</v>
      </c>
      <c r="M82" s="47">
        <v>332</v>
      </c>
      <c r="N82" s="50">
        <v>290</v>
      </c>
      <c r="O82" s="47">
        <v>16</v>
      </c>
      <c r="P82" s="47">
        <v>274</v>
      </c>
      <c r="Q82" s="51">
        <v>15</v>
      </c>
      <c r="R82" s="51">
        <v>20</v>
      </c>
      <c r="S82" s="52">
        <f t="shared" si="18"/>
        <v>244</v>
      </c>
      <c r="T82" s="53">
        <f t="shared" si="30"/>
        <v>43</v>
      </c>
      <c r="U82" s="53">
        <f t="shared" si="19"/>
        <v>201</v>
      </c>
      <c r="V82" s="54">
        <v>360</v>
      </c>
      <c r="W82" s="107">
        <f t="shared" si="20"/>
        <v>4.0600000000000005</v>
      </c>
      <c r="X82" s="55">
        <f t="shared" si="20"/>
        <v>3.81</v>
      </c>
      <c r="Y82" s="56">
        <v>2.06</v>
      </c>
      <c r="Z82" s="56">
        <v>2.06</v>
      </c>
      <c r="AA82" s="56">
        <v>1.5</v>
      </c>
      <c r="AB82" s="56">
        <v>1.25</v>
      </c>
      <c r="AC82" s="56">
        <v>0.5</v>
      </c>
      <c r="AD82" s="56">
        <v>0.5</v>
      </c>
      <c r="AE82" s="57">
        <f t="shared" si="21"/>
        <v>174.57999999999998</v>
      </c>
      <c r="AF82" s="57">
        <f t="shared" si="21"/>
        <v>765.81</v>
      </c>
      <c r="AG82" s="58">
        <f t="shared" si="22"/>
        <v>88.58</v>
      </c>
      <c r="AH82" s="58">
        <f t="shared" si="22"/>
        <v>414.06</v>
      </c>
      <c r="AI82" s="59">
        <f t="shared" si="23"/>
        <v>64.5</v>
      </c>
      <c r="AJ82" s="59">
        <f t="shared" si="23"/>
        <v>251.25</v>
      </c>
      <c r="AK82" s="59">
        <f t="shared" si="24"/>
        <v>21.5</v>
      </c>
      <c r="AL82" s="59">
        <f t="shared" si="24"/>
        <v>100.5</v>
      </c>
      <c r="AM82" s="60">
        <f t="shared" ref="AM82:AV82" si="50">AM83</f>
        <v>1.3</v>
      </c>
      <c r="AN82" s="61">
        <f t="shared" si="26"/>
        <v>2861.2928299999999</v>
      </c>
      <c r="AO82" s="62">
        <f t="shared" si="50"/>
        <v>0.41</v>
      </c>
      <c r="AP82" s="62">
        <f t="shared" si="50"/>
        <v>9.3149209699999993</v>
      </c>
      <c r="AQ82" s="62">
        <f>AQ83</f>
        <v>233.34</v>
      </c>
      <c r="AR82" s="63">
        <f>AR83</f>
        <v>656.92219</v>
      </c>
      <c r="AS82" s="60">
        <f t="shared" si="50"/>
        <v>1.2</v>
      </c>
      <c r="AT82" s="60">
        <f t="shared" si="50"/>
        <v>1.3</v>
      </c>
      <c r="AU82" s="60">
        <v>2.9</v>
      </c>
      <c r="AV82" s="64">
        <f t="shared" si="50"/>
        <v>4934</v>
      </c>
      <c r="AW82" s="65">
        <v>366967.63199999998</v>
      </c>
      <c r="AX82" s="65"/>
      <c r="AY82" s="65"/>
      <c r="AZ82" s="65"/>
      <c r="BA82" s="123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6">
        <f t="shared" si="28"/>
        <v>6197.94</v>
      </c>
      <c r="BM82" s="66">
        <f t="shared" si="29"/>
        <v>-0.48000001907348633</v>
      </c>
      <c r="BN82" s="94">
        <v>212</v>
      </c>
      <c r="BO82" s="102">
        <f t="shared" si="33"/>
        <v>12552.096</v>
      </c>
      <c r="BP82" s="102">
        <f t="shared" si="34"/>
        <v>379519.728</v>
      </c>
      <c r="BQ82" s="101"/>
    </row>
    <row r="83" spans="1:1029" s="4" customFormat="1" ht="29.25" customHeight="1" x14ac:dyDescent="0.3">
      <c r="A83" s="68" t="s">
        <v>65</v>
      </c>
      <c r="B83" s="69">
        <f t="shared" ref="B83:P83" si="51">SUM(B73:B82)</f>
        <v>74689</v>
      </c>
      <c r="C83" s="69">
        <f t="shared" si="51"/>
        <v>12015</v>
      </c>
      <c r="D83" s="69">
        <f t="shared" si="51"/>
        <v>62674</v>
      </c>
      <c r="E83" s="69">
        <f t="shared" si="51"/>
        <v>52072</v>
      </c>
      <c r="F83" s="69">
        <f t="shared" si="51"/>
        <v>9045</v>
      </c>
      <c r="G83" s="69">
        <f t="shared" si="51"/>
        <v>43185</v>
      </c>
      <c r="H83" s="69">
        <f t="shared" si="51"/>
        <v>15300</v>
      </c>
      <c r="I83" s="69">
        <f t="shared" si="51"/>
        <v>2452</v>
      </c>
      <c r="J83" s="69">
        <f t="shared" si="51"/>
        <v>12848</v>
      </c>
      <c r="K83" s="69">
        <f t="shared" si="51"/>
        <v>2296</v>
      </c>
      <c r="L83" s="69">
        <f t="shared" si="51"/>
        <v>360</v>
      </c>
      <c r="M83" s="69">
        <f t="shared" si="51"/>
        <v>1936</v>
      </c>
      <c r="N83" s="69">
        <f t="shared" si="51"/>
        <v>4863</v>
      </c>
      <c r="O83" s="69">
        <f t="shared" si="51"/>
        <v>158</v>
      </c>
      <c r="P83" s="69">
        <f t="shared" si="51"/>
        <v>4705</v>
      </c>
      <c r="Q83" s="70">
        <v>15</v>
      </c>
      <c r="R83" s="70">
        <v>20</v>
      </c>
      <c r="S83" s="69">
        <f>SUM(S73:S82)</f>
        <v>3944</v>
      </c>
      <c r="T83" s="69">
        <f>SUM(T73:T82)</f>
        <v>805</v>
      </c>
      <c r="U83" s="69">
        <f>SUM(U73:U82)</f>
        <v>3139</v>
      </c>
      <c r="V83" s="71">
        <f>SUM(V73:V82)</f>
        <v>5034</v>
      </c>
      <c r="W83" s="70">
        <f t="shared" si="20"/>
        <v>4.0600000000000005</v>
      </c>
      <c r="X83" s="72">
        <f t="shared" si="20"/>
        <v>3.81</v>
      </c>
      <c r="Y83" s="70">
        <v>2.06</v>
      </c>
      <c r="Z83" s="70">
        <v>2.06</v>
      </c>
      <c r="AA83" s="70">
        <v>1.5</v>
      </c>
      <c r="AB83" s="70">
        <v>1.25</v>
      </c>
      <c r="AC83" s="70">
        <v>0.5</v>
      </c>
      <c r="AD83" s="70">
        <v>0.5</v>
      </c>
      <c r="AE83" s="73">
        <f t="shared" ref="AE83:AL83" si="52">SUM(AE73:AE82)</f>
        <v>3268.3</v>
      </c>
      <c r="AF83" s="73">
        <f t="shared" si="52"/>
        <v>11959.59</v>
      </c>
      <c r="AG83" s="73">
        <f t="shared" si="52"/>
        <v>1658.2999999999997</v>
      </c>
      <c r="AH83" s="73">
        <f t="shared" si="52"/>
        <v>6466.34</v>
      </c>
      <c r="AI83" s="74">
        <f t="shared" si="52"/>
        <v>1207.5</v>
      </c>
      <c r="AJ83" s="74">
        <f t="shared" si="52"/>
        <v>3923.75</v>
      </c>
      <c r="AK83" s="73">
        <f t="shared" si="52"/>
        <v>402.5</v>
      </c>
      <c r="AL83" s="73">
        <f t="shared" si="52"/>
        <v>1569.5</v>
      </c>
      <c r="AM83" s="75">
        <v>1.3</v>
      </c>
      <c r="AN83" s="76">
        <f>2661.977+300+50.91583-126-25.6</f>
        <v>2861.2928299999999</v>
      </c>
      <c r="AO83" s="74">
        <v>0.41</v>
      </c>
      <c r="AP83" s="73">
        <v>9.3149209699999993</v>
      </c>
      <c r="AQ83" s="73">
        <v>233.34</v>
      </c>
      <c r="AR83" s="72">
        <f>656.711+0.21119</f>
        <v>656.92219</v>
      </c>
      <c r="AS83" s="75">
        <v>1.2</v>
      </c>
      <c r="AT83" s="75">
        <v>1.3</v>
      </c>
      <c r="AU83" s="75">
        <v>2.9</v>
      </c>
      <c r="AV83" s="69">
        <f>ROUND(AN83+AN83*AO83+AP83+AQ83+AR83,0)</f>
        <v>4934</v>
      </c>
      <c r="AW83" s="77">
        <v>5437618.9069999987</v>
      </c>
      <c r="AX83" s="77">
        <v>5437618.9069999987</v>
      </c>
      <c r="AY83" s="77">
        <v>5437618.9069999987</v>
      </c>
      <c r="AZ83" s="77">
        <v>5437618.9069999987</v>
      </c>
      <c r="BA83" s="77">
        <v>5437618.9069999987</v>
      </c>
      <c r="BB83" s="77">
        <v>5437618.9069999987</v>
      </c>
      <c r="BC83" s="77">
        <v>5437618.9069999987</v>
      </c>
      <c r="BD83" s="77">
        <v>5437618.9069999987</v>
      </c>
      <c r="BE83" s="77">
        <v>5437618.9069999987</v>
      </c>
      <c r="BF83" s="77">
        <v>5437618.9069999987</v>
      </c>
      <c r="BG83" s="77">
        <v>5437618.9069999987</v>
      </c>
      <c r="BH83" s="77">
        <v>5437618.9069999987</v>
      </c>
      <c r="BI83" s="77">
        <v>5437618.9069999987</v>
      </c>
      <c r="BJ83" s="77">
        <v>5437618.9069999987</v>
      </c>
      <c r="BK83" s="77">
        <v>5437618.9069999987</v>
      </c>
      <c r="BL83" s="78">
        <f t="shared" ref="BL83" si="53">SUM(BL73:BL82)</f>
        <v>91839.26</v>
      </c>
      <c r="BM83" s="66">
        <f t="shared" si="29"/>
        <v>-0.91999912261962891</v>
      </c>
      <c r="BN83" s="95">
        <v>5834</v>
      </c>
      <c r="BO83" s="103">
        <f>SUM(BO73:BO82)</f>
        <v>345419.47200000001</v>
      </c>
      <c r="BP83" s="103">
        <f>SUM(BP73:BP82)</f>
        <v>5783038.3789999997</v>
      </c>
      <c r="BQ83" s="101"/>
    </row>
    <row r="84" spans="1:1029" x14ac:dyDescent="0.25">
      <c r="AM84" s="79"/>
      <c r="AN84" s="79"/>
      <c r="AO84" s="79"/>
      <c r="AV84" s="67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1"/>
      <c r="BM84" s="66">
        <f t="shared" si="29"/>
        <v>0</v>
      </c>
    </row>
    <row r="85" spans="1:1029" ht="18" customHeight="1" x14ac:dyDescent="0.25">
      <c r="A85" s="83" t="s">
        <v>66</v>
      </c>
      <c r="AM85" s="79"/>
      <c r="AN85" s="79"/>
      <c r="AO85" s="79"/>
      <c r="AP85" s="84"/>
      <c r="AQ85" s="84"/>
      <c r="AR85" s="85"/>
      <c r="AV85" s="67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7"/>
      <c r="BM85" s="66">
        <f t="shared" si="29"/>
        <v>0</v>
      </c>
    </row>
    <row r="86" spans="1:1029" ht="15.75" x14ac:dyDescent="0.25">
      <c r="A86" s="44" t="s">
        <v>67</v>
      </c>
      <c r="B86" s="88">
        <f t="shared" ref="B86" si="54">C86+D86</f>
        <v>165</v>
      </c>
      <c r="C86" s="45">
        <f t="shared" ref="C86:D86" si="55">F86+L86+O86+I86</f>
        <v>15</v>
      </c>
      <c r="D86" s="45">
        <f t="shared" si="55"/>
        <v>150</v>
      </c>
      <c r="E86" s="46">
        <f t="shared" ref="E86" si="56">F86+G86</f>
        <v>165</v>
      </c>
      <c r="F86" s="47">
        <v>15</v>
      </c>
      <c r="G86" s="47">
        <v>150</v>
      </c>
      <c r="H86" s="48">
        <f t="shared" ref="H86" si="57">I86+J86</f>
        <v>0</v>
      </c>
      <c r="I86" s="47"/>
      <c r="J86" s="47"/>
      <c r="K86" s="49">
        <f t="shared" ref="K86" si="58">L86+M86</f>
        <v>0</v>
      </c>
      <c r="L86" s="47"/>
      <c r="M86" s="47"/>
      <c r="N86" s="50">
        <f t="shared" ref="N86" si="59">O86+P86</f>
        <v>0</v>
      </c>
      <c r="O86" s="47"/>
      <c r="P86" s="47"/>
      <c r="Q86" s="51">
        <v>15</v>
      </c>
      <c r="R86" s="51">
        <v>20</v>
      </c>
      <c r="S86" s="52">
        <f t="shared" ref="S86" si="60">T86+U86</f>
        <v>9</v>
      </c>
      <c r="T86" s="53">
        <f t="shared" ref="T86:U86" si="61">CEILING(C86/Q86,1)</f>
        <v>1</v>
      </c>
      <c r="U86" s="53">
        <f t="shared" si="61"/>
        <v>8</v>
      </c>
      <c r="V86" s="54">
        <v>8</v>
      </c>
      <c r="W86" s="107">
        <f t="shared" ref="W86:X86" si="62">Y86+AA86+AC86</f>
        <v>4.0600000000000005</v>
      </c>
      <c r="X86" s="55">
        <f t="shared" si="62"/>
        <v>3.81</v>
      </c>
      <c r="Y86" s="56">
        <v>2.06</v>
      </c>
      <c r="Z86" s="56">
        <v>2.06</v>
      </c>
      <c r="AA86" s="56">
        <v>1.5</v>
      </c>
      <c r="AB86" s="56">
        <v>1.25</v>
      </c>
      <c r="AC86" s="56">
        <v>0.5</v>
      </c>
      <c r="AD86" s="56">
        <v>0.5</v>
      </c>
      <c r="AE86" s="57">
        <f t="shared" ref="AE86:AF86" si="63">AG86+AI86+AK86</f>
        <v>4.0600000000000005</v>
      </c>
      <c r="AF86" s="57">
        <f t="shared" si="63"/>
        <v>30.48</v>
      </c>
      <c r="AG86" s="58">
        <f t="shared" ref="AG86:AH86" si="64">ROUND(T86*Y86,2)</f>
        <v>2.06</v>
      </c>
      <c r="AH86" s="58">
        <f t="shared" si="64"/>
        <v>16.48</v>
      </c>
      <c r="AI86" s="59">
        <f t="shared" ref="AI86:AJ86" si="65">ROUND(T86*AA86,2)</f>
        <v>1.5</v>
      </c>
      <c r="AJ86" s="59">
        <f t="shared" si="65"/>
        <v>10</v>
      </c>
      <c r="AK86" s="59">
        <f t="shared" ref="AK86:AL86" si="66">ROUND(T86*AC86,2)</f>
        <v>0.5</v>
      </c>
      <c r="AL86" s="59">
        <f t="shared" si="66"/>
        <v>4</v>
      </c>
      <c r="AM86" s="60">
        <v>1.3</v>
      </c>
      <c r="AN86" s="60">
        <f t="shared" ref="AN86:AV86" si="67">AN87</f>
        <v>2861.2928299999999</v>
      </c>
      <c r="AO86" s="60">
        <f t="shared" si="67"/>
        <v>0.41</v>
      </c>
      <c r="AP86" s="60">
        <f t="shared" si="67"/>
        <v>9.3149209699999993</v>
      </c>
      <c r="AQ86" s="60">
        <f t="shared" si="67"/>
        <v>233.33709630000001</v>
      </c>
      <c r="AR86" s="60">
        <f>AR83</f>
        <v>656.92219</v>
      </c>
      <c r="AS86" s="60">
        <f t="shared" si="67"/>
        <v>1.2</v>
      </c>
      <c r="AT86" s="60">
        <f t="shared" si="67"/>
        <v>1.3</v>
      </c>
      <c r="AU86" s="60">
        <f t="shared" si="67"/>
        <v>2.9</v>
      </c>
      <c r="AV86" s="64">
        <f t="shared" si="67"/>
        <v>4934</v>
      </c>
      <c r="AW86" s="65">
        <v>9946.9390000000003</v>
      </c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6">
        <f>ROUND(F86*AS86+G86+L86*AS86*AT86+M86*AT86+O86*AS86*AU86+P86*AU86+I86*AS86*AM86+J86*AM86,2)</f>
        <v>168</v>
      </c>
      <c r="BM86" s="66">
        <f t="shared" si="29"/>
        <v>5</v>
      </c>
    </row>
    <row r="87" spans="1:1029" s="1" customFormat="1" ht="30" customHeight="1" x14ac:dyDescent="0.25">
      <c r="A87" s="89" t="s">
        <v>68</v>
      </c>
      <c r="B87" s="69">
        <f>B83+B86</f>
        <v>74854</v>
      </c>
      <c r="C87" s="69">
        <f t="shared" ref="C87:P87" si="68">C83+C86</f>
        <v>12030</v>
      </c>
      <c r="D87" s="69">
        <f t="shared" si="68"/>
        <v>62824</v>
      </c>
      <c r="E87" s="69">
        <f t="shared" si="68"/>
        <v>52237</v>
      </c>
      <c r="F87" s="69">
        <f t="shared" si="68"/>
        <v>9060</v>
      </c>
      <c r="G87" s="69">
        <f t="shared" si="68"/>
        <v>43335</v>
      </c>
      <c r="H87" s="69">
        <f t="shared" si="68"/>
        <v>15300</v>
      </c>
      <c r="I87" s="69">
        <f t="shared" si="68"/>
        <v>2452</v>
      </c>
      <c r="J87" s="69">
        <f t="shared" si="68"/>
        <v>12848</v>
      </c>
      <c r="K87" s="69">
        <f t="shared" si="68"/>
        <v>2296</v>
      </c>
      <c r="L87" s="69">
        <f t="shared" si="68"/>
        <v>360</v>
      </c>
      <c r="M87" s="69">
        <f t="shared" si="68"/>
        <v>1936</v>
      </c>
      <c r="N87" s="69">
        <f t="shared" si="68"/>
        <v>4863</v>
      </c>
      <c r="O87" s="69">
        <f t="shared" si="68"/>
        <v>158</v>
      </c>
      <c r="P87" s="69">
        <f t="shared" si="68"/>
        <v>4705</v>
      </c>
      <c r="Q87" s="69">
        <v>15</v>
      </c>
      <c r="R87" s="69">
        <v>20</v>
      </c>
      <c r="S87" s="69">
        <f>S83+S86</f>
        <v>3953</v>
      </c>
      <c r="T87" s="69">
        <f>T83+T86</f>
        <v>806</v>
      </c>
      <c r="U87" s="69">
        <f>U83+U86</f>
        <v>3147</v>
      </c>
      <c r="V87" s="69">
        <f>V83+V86</f>
        <v>5042</v>
      </c>
      <c r="W87" s="70">
        <f t="shared" ref="W87:AD87" si="69">W86</f>
        <v>4.0600000000000005</v>
      </c>
      <c r="X87" s="70">
        <f t="shared" si="69"/>
        <v>3.81</v>
      </c>
      <c r="Y87" s="70">
        <f t="shared" si="69"/>
        <v>2.06</v>
      </c>
      <c r="Z87" s="70">
        <f t="shared" si="69"/>
        <v>2.06</v>
      </c>
      <c r="AA87" s="70">
        <f t="shared" si="69"/>
        <v>1.5</v>
      </c>
      <c r="AB87" s="70">
        <f t="shared" si="69"/>
        <v>1.25</v>
      </c>
      <c r="AC87" s="70">
        <f t="shared" si="69"/>
        <v>0.5</v>
      </c>
      <c r="AD87" s="70">
        <f t="shared" si="69"/>
        <v>0.5</v>
      </c>
      <c r="AE87" s="73">
        <f t="shared" ref="AE87:AL87" si="70">AE83+AE86</f>
        <v>3272.36</v>
      </c>
      <c r="AF87" s="73">
        <f t="shared" si="70"/>
        <v>11990.07</v>
      </c>
      <c r="AG87" s="73">
        <f t="shared" si="70"/>
        <v>1660.3599999999997</v>
      </c>
      <c r="AH87" s="73">
        <f t="shared" si="70"/>
        <v>6482.82</v>
      </c>
      <c r="AI87" s="73">
        <f t="shared" si="70"/>
        <v>1209</v>
      </c>
      <c r="AJ87" s="73">
        <f t="shared" si="70"/>
        <v>3933.75</v>
      </c>
      <c r="AK87" s="73">
        <f t="shared" si="70"/>
        <v>403</v>
      </c>
      <c r="AL87" s="73">
        <f t="shared" si="70"/>
        <v>1573.5</v>
      </c>
      <c r="AM87" s="75">
        <f>AM86</f>
        <v>1.3</v>
      </c>
      <c r="AN87" s="76">
        <f>2661.977+300+50.91583-126-25.6</f>
        <v>2861.2928299999999</v>
      </c>
      <c r="AO87" s="74">
        <v>0.41</v>
      </c>
      <c r="AP87" s="73">
        <v>9.3149209699999993</v>
      </c>
      <c r="AQ87" s="73">
        <v>233.33709630000001</v>
      </c>
      <c r="AR87" s="72">
        <f>AR83</f>
        <v>656.92219</v>
      </c>
      <c r="AS87" s="75">
        <f>AS83</f>
        <v>1.2</v>
      </c>
      <c r="AT87" s="75">
        <f>AT83</f>
        <v>1.3</v>
      </c>
      <c r="AU87" s="75">
        <f>AU83</f>
        <v>2.9</v>
      </c>
      <c r="AV87" s="69">
        <f>ROUND(AN87+AN87*AO87+AP87+AQ87+AR87,0)</f>
        <v>4934</v>
      </c>
      <c r="AW87" s="77">
        <v>5447565.845999999</v>
      </c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>
        <f t="shared" ref="BL87" si="71">BL83+BL86</f>
        <v>92007.26</v>
      </c>
      <c r="BM87" s="77"/>
      <c r="AMD87" s="82"/>
      <c r="AME87" s="82"/>
      <c r="AMF87" s="82"/>
      <c r="AMG87" s="82"/>
      <c r="AMH87" s="82"/>
      <c r="AMI87" s="82"/>
      <c r="AMJ87" s="82"/>
      <c r="AMK87" s="82"/>
      <c r="AML87" s="82"/>
      <c r="AMM87" s="82"/>
      <c r="AMN87" s="82"/>
      <c r="AMO87" s="82"/>
    </row>
    <row r="88" spans="1:1029" s="1" customFormat="1" x14ac:dyDescent="0.25">
      <c r="V88" s="2"/>
      <c r="AV88" s="67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AMD88" s="82"/>
      <c r="AME88" s="82"/>
      <c r="AMF88" s="82"/>
      <c r="AMG88" s="82"/>
      <c r="AMH88" s="82"/>
      <c r="AMI88" s="82"/>
      <c r="AMJ88" s="82"/>
      <c r="AMK88" s="82"/>
      <c r="AML88" s="82"/>
      <c r="AMM88" s="82"/>
      <c r="AMN88" s="82"/>
      <c r="AMO88" s="82"/>
    </row>
    <row r="89" spans="1:1029" s="1" customFormat="1" x14ac:dyDescent="0.25">
      <c r="V89" s="2"/>
      <c r="AV89" s="67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AMD89" s="82"/>
      <c r="AME89" s="82"/>
      <c r="AMF89" s="82"/>
      <c r="AMG89" s="82"/>
      <c r="AMH89" s="82"/>
      <c r="AMI89" s="82"/>
      <c r="AMJ89" s="82"/>
      <c r="AMK89" s="82"/>
      <c r="AML89" s="82"/>
      <c r="AMM89" s="82"/>
      <c r="AMN89" s="82"/>
      <c r="AMO89" s="82"/>
    </row>
    <row r="91" spans="1:1029" x14ac:dyDescent="0.25">
      <c r="AT91" s="92"/>
    </row>
    <row r="92" spans="1:1029" s="1" customFormat="1" x14ac:dyDescent="0.25">
      <c r="V92" s="2"/>
      <c r="AV92" s="67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AMD92" s="82"/>
      <c r="AME92" s="82"/>
      <c r="AMF92" s="82"/>
      <c r="AMG92" s="82"/>
      <c r="AMH92" s="82"/>
      <c r="AMI92" s="82"/>
      <c r="AMJ92" s="82"/>
      <c r="AMK92" s="82"/>
      <c r="AML92" s="82"/>
      <c r="AMM92" s="82"/>
      <c r="AMN92" s="82"/>
      <c r="AMO92" s="82"/>
    </row>
    <row r="93" spans="1:1029" s="1" customFormat="1" x14ac:dyDescent="0.25">
      <c r="V93" s="2"/>
      <c r="AV93" s="67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AMD93" s="82"/>
      <c r="AME93" s="82"/>
      <c r="AMF93" s="82"/>
      <c r="AMG93" s="82"/>
      <c r="AMH93" s="82"/>
      <c r="AMI93" s="82"/>
      <c r="AMJ93" s="82"/>
      <c r="AMK93" s="82"/>
      <c r="AML93" s="82"/>
      <c r="AMM93" s="82"/>
      <c r="AMN93" s="82"/>
      <c r="AMO93" s="82"/>
    </row>
    <row r="94" spans="1:1029" s="1" customFormat="1" x14ac:dyDescent="0.25">
      <c r="V94" s="2"/>
      <c r="AV94" s="67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AMD94" s="82"/>
      <c r="AME94" s="82"/>
      <c r="AMF94" s="82"/>
      <c r="AMG94" s="82"/>
      <c r="AMH94" s="82"/>
      <c r="AMI94" s="82"/>
      <c r="AMJ94" s="82"/>
      <c r="AMK94" s="82"/>
      <c r="AML94" s="82"/>
      <c r="AMM94" s="82"/>
      <c r="AMN94" s="82"/>
      <c r="AMO94" s="82"/>
    </row>
    <row r="95" spans="1:1029" s="1" customFormat="1" x14ac:dyDescent="0.25">
      <c r="V95" s="2"/>
      <c r="AV95" s="67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AMD95" s="82"/>
      <c r="AME95" s="82"/>
      <c r="AMF95" s="82"/>
      <c r="AMG95" s="82"/>
      <c r="AMH95" s="82"/>
      <c r="AMI95" s="82"/>
      <c r="AMJ95" s="82"/>
      <c r="AMK95" s="82"/>
      <c r="AML95" s="82"/>
      <c r="AMM95" s="82"/>
      <c r="AMN95" s="82"/>
      <c r="AMO95" s="82"/>
    </row>
    <row r="96" spans="1:1029" s="1" customFormat="1" x14ac:dyDescent="0.25">
      <c r="V96" s="2"/>
      <c r="AV96" s="67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AMD96" s="82"/>
      <c r="AME96" s="82"/>
      <c r="AMF96" s="82"/>
      <c r="AMG96" s="82"/>
      <c r="AMH96" s="82"/>
      <c r="AMI96" s="82"/>
      <c r="AMJ96" s="82"/>
      <c r="AMK96" s="82"/>
      <c r="AML96" s="82"/>
      <c r="AMM96" s="82"/>
      <c r="AMN96" s="82"/>
      <c r="AMO96" s="82"/>
    </row>
    <row r="97" spans="22:1029" s="1" customFormat="1" x14ac:dyDescent="0.25">
      <c r="V97" s="2"/>
      <c r="AV97" s="67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AMD97" s="82"/>
      <c r="AME97" s="82"/>
      <c r="AMF97" s="82"/>
      <c r="AMG97" s="82"/>
      <c r="AMH97" s="82"/>
      <c r="AMI97" s="82"/>
      <c r="AMJ97" s="82"/>
      <c r="AMK97" s="82"/>
      <c r="AML97" s="82"/>
      <c r="AMM97" s="82"/>
      <c r="AMN97" s="82"/>
      <c r="AMO97" s="82"/>
    </row>
    <row r="98" spans="22:1029" s="1" customFormat="1" x14ac:dyDescent="0.25">
      <c r="V98" s="2"/>
      <c r="AV98" s="67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AMD98" s="82"/>
      <c r="AME98" s="82"/>
      <c r="AMF98" s="82"/>
      <c r="AMG98" s="82"/>
      <c r="AMH98" s="82"/>
      <c r="AMI98" s="82"/>
      <c r="AMJ98" s="82"/>
      <c r="AMK98" s="82"/>
      <c r="AML98" s="82"/>
      <c r="AMM98" s="82"/>
      <c r="AMN98" s="82"/>
      <c r="AMO98" s="82"/>
    </row>
  </sheetData>
  <mergeCells count="42">
    <mergeCell ref="A7:A9"/>
    <mergeCell ref="B7:P7"/>
    <mergeCell ref="Q7:R7"/>
    <mergeCell ref="S7:U7"/>
    <mergeCell ref="V7:V9"/>
    <mergeCell ref="U8:U9"/>
    <mergeCell ref="B1:T1"/>
    <mergeCell ref="E2:T2"/>
    <mergeCell ref="S5:U5"/>
    <mergeCell ref="W5:AD5"/>
    <mergeCell ref="AP6:AQ6"/>
    <mergeCell ref="AV7:AV9"/>
    <mergeCell ref="W7:AD7"/>
    <mergeCell ref="AE7:AL7"/>
    <mergeCell ref="AM7:AM9"/>
    <mergeCell ref="AN7:AN9"/>
    <mergeCell ref="AO7:AO9"/>
    <mergeCell ref="AP7:AP9"/>
    <mergeCell ref="AE8:AF8"/>
    <mergeCell ref="AG8:AH8"/>
    <mergeCell ref="AI8:AJ8"/>
    <mergeCell ref="AK8:AL8"/>
    <mergeCell ref="AC8:AD8"/>
    <mergeCell ref="W8:X8"/>
    <mergeCell ref="Y8:Z8"/>
    <mergeCell ref="AA8:AB8"/>
    <mergeCell ref="AW7:AW9"/>
    <mergeCell ref="BL7:BL9"/>
    <mergeCell ref="B8:D8"/>
    <mergeCell ref="E8:G8"/>
    <mergeCell ref="H8:J8"/>
    <mergeCell ref="K8:M8"/>
    <mergeCell ref="N8:P8"/>
    <mergeCell ref="Q8:Q9"/>
    <mergeCell ref="R8:R9"/>
    <mergeCell ref="S8:S9"/>
    <mergeCell ref="AQ7:AQ9"/>
    <mergeCell ref="AR7:AR9"/>
    <mergeCell ref="AS7:AS9"/>
    <mergeCell ref="AT7:AT9"/>
    <mergeCell ref="AU7:AU9"/>
    <mergeCell ref="T8:T9"/>
  </mergeCells>
  <printOptions horizontalCentered="1"/>
  <pageMargins left="0.23622047244094491" right="0.23622047244094491" top="0.35433070866141736" bottom="0.35433070866141736" header="0.51181102362204722" footer="0.31496062992125984"/>
  <pageSetup paperSize="9" scale="65" firstPageNumber="0" orientation="landscape" r:id="rId1"/>
  <headerFooter>
    <oddFooter>&amp;Z&amp;F</oddFooter>
  </headerFooter>
  <colBreaks count="2" manualBreakCount="2">
    <brk id="18" min="4" max="25" man="1"/>
    <brk id="3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Right="0"/>
    <pageSetUpPr fitToPage="1"/>
  </sheetPr>
  <dimension ref="A1:AMO98"/>
  <sheetViews>
    <sheetView topLeftCell="A4" zoomScale="90" zoomScaleNormal="90" zoomScaleSheetLayoutView="100" zoomScalePageLayoutView="85" workbookViewId="0">
      <pane xSplit="1" ySplit="7" topLeftCell="AQ38" activePane="bottomRight" state="frozen"/>
      <selection activeCell="A4" sqref="A4"/>
      <selection pane="topRight" activeCell="B4" sqref="B4"/>
      <selection pane="bottomLeft" activeCell="A10" sqref="A10"/>
      <selection pane="bottomRight" activeCell="AY41" sqref="AY41"/>
    </sheetView>
  </sheetViews>
  <sheetFormatPr defaultRowHeight="15" outlineLevelCol="2" x14ac:dyDescent="0.25"/>
  <cols>
    <col min="1" max="1" width="22" style="1" customWidth="1"/>
    <col min="2" max="4" width="9.7109375" style="1" customWidth="1"/>
    <col min="5" max="15" width="9.7109375" style="1" customWidth="1" outlineLevel="1"/>
    <col min="16" max="16" width="9.7109375" style="1" customWidth="1" outlineLevel="1" collapsed="1"/>
    <col min="17" max="17" width="9" style="1" hidden="1" customWidth="1" outlineLevel="2"/>
    <col min="18" max="18" width="9.140625" style="1" hidden="1" customWidth="1" outlineLevel="2"/>
    <col min="19" max="20" width="7.5703125" style="1" hidden="1" customWidth="1" outlineLevel="2"/>
    <col min="21" max="21" width="8" style="1" hidden="1" customWidth="1" outlineLevel="2"/>
    <col min="22" max="22" width="11.85546875" style="2" hidden="1" customWidth="1" outlineLevel="2"/>
    <col min="23" max="23" width="7.140625" style="1" hidden="1" customWidth="1" outlineLevel="2"/>
    <col min="24" max="24" width="6.85546875" style="1" hidden="1" customWidth="1" outlineLevel="2"/>
    <col min="25" max="26" width="4.85546875" style="1" hidden="1" customWidth="1" outlineLevel="2"/>
    <col min="27" max="27" width="4.5703125" style="1" hidden="1" customWidth="1" outlineLevel="2"/>
    <col min="28" max="28" width="5.7109375" style="1" hidden="1" customWidth="1" outlineLevel="2"/>
    <col min="29" max="30" width="6.28515625" style="1" hidden="1" customWidth="1" outlineLevel="2"/>
    <col min="31" max="31" width="10.5703125" style="1" hidden="1" customWidth="1" outlineLevel="2"/>
    <col min="32" max="32" width="10.7109375" style="1" hidden="1" customWidth="1" outlineLevel="2"/>
    <col min="33" max="33" width="9.42578125" style="1" hidden="1" customWidth="1" outlineLevel="2"/>
    <col min="34" max="34" width="10.42578125" style="1" hidden="1" customWidth="1" outlineLevel="2"/>
    <col min="35" max="35" width="10.7109375" style="1" hidden="1" customWidth="1" outlineLevel="2"/>
    <col min="36" max="36" width="9.7109375" style="1" hidden="1" customWidth="1" outlineLevel="2"/>
    <col min="37" max="37" width="9.5703125" style="1" hidden="1" customWidth="1" outlineLevel="2"/>
    <col min="38" max="38" width="10.85546875" style="1" hidden="1" customWidth="1" outlineLevel="2"/>
    <col min="39" max="39" width="11.140625" style="1" customWidth="1" outlineLevel="1"/>
    <col min="40" max="45" width="10.140625" style="1" customWidth="1" outlineLevel="1"/>
    <col min="46" max="46" width="15.28515625" style="1" customWidth="1" outlineLevel="1"/>
    <col min="47" max="47" width="10.140625" style="1" customWidth="1" outlineLevel="1"/>
    <col min="48" max="48" width="15" style="1" customWidth="1"/>
    <col min="49" max="63" width="15.7109375" style="1" customWidth="1"/>
    <col min="64" max="64" width="14.85546875" style="1" customWidth="1"/>
    <col min="65" max="65" width="12" style="1" customWidth="1"/>
    <col min="66" max="66" width="14.5703125" style="1" customWidth="1"/>
    <col min="67" max="67" width="17.28515625" style="1" customWidth="1"/>
    <col min="68" max="68" width="22.42578125" style="1" customWidth="1"/>
    <col min="69" max="69" width="13.140625" style="1" customWidth="1"/>
    <col min="70" max="1017" width="9.140625" style="1" customWidth="1"/>
    <col min="1018" max="16384" width="9.140625" style="82"/>
  </cols>
  <sheetData>
    <row r="1" spans="1:67" ht="18.75" x14ac:dyDescent="0.3"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</row>
    <row r="2" spans="1:67" ht="15" hidden="1" customHeight="1" x14ac:dyDescent="0.25">
      <c r="E2" s="165" t="s">
        <v>1</v>
      </c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AN2" s="3"/>
    </row>
    <row r="3" spans="1:67" ht="15" customHeight="1" x14ac:dyDescent="0.25">
      <c r="AN3" s="3"/>
    </row>
    <row r="4" spans="1:67" ht="15" customHeight="1" x14ac:dyDescent="0.25">
      <c r="AN4" s="3"/>
    </row>
    <row r="5" spans="1:67" s="4" customFormat="1" ht="30.75" customHeight="1" x14ac:dyDescent="0.2">
      <c r="B5" s="7" t="s">
        <v>4</v>
      </c>
      <c r="S5" s="166" t="s">
        <v>2</v>
      </c>
      <c r="T5" s="166"/>
      <c r="U5" s="166"/>
      <c r="V5" s="5"/>
      <c r="W5" s="166" t="s">
        <v>3</v>
      </c>
      <c r="X5" s="166"/>
      <c r="Y5" s="166"/>
      <c r="Z5" s="166"/>
      <c r="AA5" s="166"/>
      <c r="AB5" s="166"/>
      <c r="AC5" s="166"/>
      <c r="AD5" s="166"/>
      <c r="AN5" s="6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</row>
    <row r="6" spans="1:67" s="8" customFormat="1" ht="18.75" x14ac:dyDescent="0.25">
      <c r="F6" s="8" t="s">
        <v>5</v>
      </c>
      <c r="G6" s="8" t="s">
        <v>6</v>
      </c>
      <c r="L6" s="8" t="s">
        <v>7</v>
      </c>
      <c r="M6" s="8" t="s">
        <v>8</v>
      </c>
      <c r="O6" s="8" t="s">
        <v>9</v>
      </c>
      <c r="P6" s="8" t="s">
        <v>10</v>
      </c>
      <c r="R6" s="8" t="s">
        <v>11</v>
      </c>
      <c r="V6" s="9"/>
      <c r="X6" s="8" t="s">
        <v>12</v>
      </c>
      <c r="AM6" s="8" t="s">
        <v>13</v>
      </c>
      <c r="AO6" s="8" t="s">
        <v>14</v>
      </c>
      <c r="AP6" s="167" t="s">
        <v>15</v>
      </c>
      <c r="AQ6" s="167"/>
      <c r="AR6" s="8" t="s">
        <v>16</v>
      </c>
      <c r="AS6" s="8" t="s">
        <v>17</v>
      </c>
      <c r="AT6" s="8" t="s">
        <v>18</v>
      </c>
      <c r="AU6" s="8" t="s">
        <v>19</v>
      </c>
      <c r="AV6" s="8" t="s">
        <v>20</v>
      </c>
      <c r="AW6" s="8" t="s">
        <v>21</v>
      </c>
    </row>
    <row r="7" spans="1:67" ht="47.25" customHeight="1" x14ac:dyDescent="0.25">
      <c r="A7" s="148" t="s">
        <v>22</v>
      </c>
      <c r="B7" s="149" t="s">
        <v>23</v>
      </c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50" t="s">
        <v>24</v>
      </c>
      <c r="R7" s="150"/>
      <c r="S7" s="151" t="s">
        <v>25</v>
      </c>
      <c r="T7" s="151"/>
      <c r="U7" s="151"/>
      <c r="V7" s="152" t="s">
        <v>26</v>
      </c>
      <c r="W7" s="153" t="s">
        <v>27</v>
      </c>
      <c r="X7" s="153"/>
      <c r="Y7" s="153"/>
      <c r="Z7" s="153"/>
      <c r="AA7" s="153"/>
      <c r="AB7" s="153"/>
      <c r="AC7" s="153"/>
      <c r="AD7" s="153"/>
      <c r="AE7" s="173" t="s">
        <v>28</v>
      </c>
      <c r="AF7" s="173"/>
      <c r="AG7" s="173"/>
      <c r="AH7" s="173"/>
      <c r="AI7" s="173"/>
      <c r="AJ7" s="173"/>
      <c r="AK7" s="173"/>
      <c r="AL7" s="173"/>
      <c r="AM7" s="175" t="s">
        <v>29</v>
      </c>
      <c r="AN7" s="168" t="s">
        <v>30</v>
      </c>
      <c r="AO7" s="168" t="s">
        <v>31</v>
      </c>
      <c r="AP7" s="168" t="s">
        <v>32</v>
      </c>
      <c r="AQ7" s="168" t="s">
        <v>33</v>
      </c>
      <c r="AR7" s="168" t="s">
        <v>34</v>
      </c>
      <c r="AS7" s="168" t="s">
        <v>35</v>
      </c>
      <c r="AT7" s="168" t="s">
        <v>36</v>
      </c>
      <c r="AU7" s="163" t="s">
        <v>37</v>
      </c>
      <c r="AV7" s="168" t="s">
        <v>38</v>
      </c>
      <c r="AW7" s="161" t="s">
        <v>39</v>
      </c>
      <c r="AX7" s="129"/>
      <c r="AY7" s="129"/>
      <c r="AZ7" s="129"/>
      <c r="BA7" s="129"/>
      <c r="BB7" s="129"/>
      <c r="BC7" s="129"/>
      <c r="BD7" s="129"/>
      <c r="BE7" s="129"/>
      <c r="BF7" s="129"/>
      <c r="BG7" s="129"/>
      <c r="BH7" s="129"/>
      <c r="BI7" s="129"/>
      <c r="BJ7" s="129"/>
      <c r="BK7" s="129"/>
      <c r="BL7" s="169" t="s">
        <v>40</v>
      </c>
      <c r="BM7" s="10"/>
    </row>
    <row r="8" spans="1:67" ht="107.25" customHeight="1" x14ac:dyDescent="0.3">
      <c r="A8" s="148"/>
      <c r="B8" s="153" t="s">
        <v>41</v>
      </c>
      <c r="C8" s="153"/>
      <c r="D8" s="153"/>
      <c r="E8" s="154" t="s">
        <v>42</v>
      </c>
      <c r="F8" s="154"/>
      <c r="G8" s="154"/>
      <c r="H8" s="155" t="s">
        <v>43</v>
      </c>
      <c r="I8" s="156"/>
      <c r="J8" s="157"/>
      <c r="K8" s="158" t="s">
        <v>44</v>
      </c>
      <c r="L8" s="158"/>
      <c r="M8" s="158"/>
      <c r="N8" s="159" t="s">
        <v>45</v>
      </c>
      <c r="O8" s="159"/>
      <c r="P8" s="159"/>
      <c r="Q8" s="150" t="s">
        <v>46</v>
      </c>
      <c r="R8" s="160" t="s">
        <v>47</v>
      </c>
      <c r="S8" s="161" t="s">
        <v>41</v>
      </c>
      <c r="T8" s="162" t="s">
        <v>46</v>
      </c>
      <c r="U8" s="162" t="s">
        <v>47</v>
      </c>
      <c r="V8" s="152"/>
      <c r="W8" s="153" t="s">
        <v>48</v>
      </c>
      <c r="X8" s="153"/>
      <c r="Y8" s="172" t="s">
        <v>49</v>
      </c>
      <c r="Z8" s="172"/>
      <c r="AA8" s="172" t="s">
        <v>50</v>
      </c>
      <c r="AB8" s="172"/>
      <c r="AC8" s="172" t="s">
        <v>51</v>
      </c>
      <c r="AD8" s="172"/>
      <c r="AE8" s="173" t="s">
        <v>48</v>
      </c>
      <c r="AF8" s="173"/>
      <c r="AG8" s="174" t="s">
        <v>49</v>
      </c>
      <c r="AH8" s="174"/>
      <c r="AI8" s="174" t="s">
        <v>50</v>
      </c>
      <c r="AJ8" s="174"/>
      <c r="AK8" s="174" t="s">
        <v>52</v>
      </c>
      <c r="AL8" s="174"/>
      <c r="AM8" s="176"/>
      <c r="AN8" s="168"/>
      <c r="AO8" s="168"/>
      <c r="AP8" s="168"/>
      <c r="AQ8" s="168"/>
      <c r="AR8" s="168"/>
      <c r="AS8" s="168"/>
      <c r="AT8" s="168"/>
      <c r="AU8" s="163"/>
      <c r="AV8" s="168"/>
      <c r="AW8" s="161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70"/>
      <c r="BM8" s="131"/>
      <c r="BO8" s="96">
        <v>4934</v>
      </c>
    </row>
    <row r="9" spans="1:67" ht="128.25" customHeight="1" x14ac:dyDescent="0.25">
      <c r="A9" s="148"/>
      <c r="B9" s="12" t="s">
        <v>41</v>
      </c>
      <c r="C9" s="13" t="s">
        <v>53</v>
      </c>
      <c r="D9" s="13" t="s">
        <v>54</v>
      </c>
      <c r="E9" s="14" t="s">
        <v>41</v>
      </c>
      <c r="F9" s="15" t="s">
        <v>53</v>
      </c>
      <c r="G9" s="15" t="s">
        <v>54</v>
      </c>
      <c r="H9" s="16" t="s">
        <v>41</v>
      </c>
      <c r="I9" s="16" t="s">
        <v>53</v>
      </c>
      <c r="J9" s="16" t="s">
        <v>54</v>
      </c>
      <c r="K9" s="17" t="s">
        <v>41</v>
      </c>
      <c r="L9" s="18" t="s">
        <v>53</v>
      </c>
      <c r="M9" s="18" t="s">
        <v>54</v>
      </c>
      <c r="N9" s="19" t="s">
        <v>41</v>
      </c>
      <c r="O9" s="20" t="s">
        <v>53</v>
      </c>
      <c r="P9" s="20" t="s">
        <v>54</v>
      </c>
      <c r="Q9" s="150"/>
      <c r="R9" s="150"/>
      <c r="S9" s="161"/>
      <c r="T9" s="162"/>
      <c r="U9" s="162"/>
      <c r="V9" s="152"/>
      <c r="W9" s="130" t="s">
        <v>46</v>
      </c>
      <c r="X9" s="130" t="s">
        <v>47</v>
      </c>
      <c r="Y9" s="133" t="s">
        <v>46</v>
      </c>
      <c r="Z9" s="133" t="s">
        <v>47</v>
      </c>
      <c r="AA9" s="133" t="s">
        <v>46</v>
      </c>
      <c r="AB9" s="133" t="s">
        <v>47</v>
      </c>
      <c r="AC9" s="133" t="s">
        <v>46</v>
      </c>
      <c r="AD9" s="133" t="s">
        <v>47</v>
      </c>
      <c r="AE9" s="134" t="s">
        <v>46</v>
      </c>
      <c r="AF9" s="134" t="s">
        <v>47</v>
      </c>
      <c r="AG9" s="135" t="s">
        <v>46</v>
      </c>
      <c r="AH9" s="135" t="s">
        <v>47</v>
      </c>
      <c r="AI9" s="135" t="s">
        <v>46</v>
      </c>
      <c r="AJ9" s="135" t="s">
        <v>47</v>
      </c>
      <c r="AK9" s="135" t="s">
        <v>46</v>
      </c>
      <c r="AL9" s="135" t="s">
        <v>47</v>
      </c>
      <c r="AM9" s="177"/>
      <c r="AN9" s="168"/>
      <c r="AO9" s="168"/>
      <c r="AP9" s="168"/>
      <c r="AQ9" s="168"/>
      <c r="AR9" s="168"/>
      <c r="AS9" s="168"/>
      <c r="AT9" s="168"/>
      <c r="AU9" s="163"/>
      <c r="AV9" s="168"/>
      <c r="AW9" s="161"/>
      <c r="AX9" s="119" t="s">
        <v>72</v>
      </c>
      <c r="AY9" s="119">
        <v>2111</v>
      </c>
      <c r="AZ9" s="119">
        <v>2120</v>
      </c>
      <c r="BA9" s="119">
        <v>2220</v>
      </c>
      <c r="BB9" s="119" t="s">
        <v>73</v>
      </c>
      <c r="BC9" s="119">
        <v>2210</v>
      </c>
      <c r="BD9" s="119">
        <v>2240</v>
      </c>
      <c r="BE9" s="119">
        <v>2270</v>
      </c>
      <c r="BF9" s="119">
        <v>2271</v>
      </c>
      <c r="BG9" s="119">
        <v>2272</v>
      </c>
      <c r="BH9" s="119">
        <v>2273</v>
      </c>
      <c r="BI9" s="119">
        <v>2274</v>
      </c>
      <c r="BJ9" s="119">
        <v>2275</v>
      </c>
      <c r="BK9" s="119">
        <v>2276</v>
      </c>
      <c r="BL9" s="171"/>
      <c r="BM9" s="132"/>
      <c r="BN9" s="97" t="s">
        <v>69</v>
      </c>
      <c r="BO9" s="98" t="s">
        <v>70</v>
      </c>
    </row>
    <row r="10" spans="1:67" s="43" customFormat="1" ht="27.75" customHeight="1" x14ac:dyDescent="0.2">
      <c r="A10" s="26">
        <v>1</v>
      </c>
      <c r="B10" s="27">
        <v>2</v>
      </c>
      <c r="C10" s="28">
        <v>3</v>
      </c>
      <c r="D10" s="28">
        <v>4</v>
      </c>
      <c r="E10" s="29">
        <v>5</v>
      </c>
      <c r="F10" s="30">
        <v>6</v>
      </c>
      <c r="G10" s="30">
        <v>7</v>
      </c>
      <c r="H10" s="31">
        <v>8</v>
      </c>
      <c r="I10" s="31">
        <v>9</v>
      </c>
      <c r="J10" s="31">
        <v>10</v>
      </c>
      <c r="K10" s="32">
        <v>11</v>
      </c>
      <c r="L10" s="33">
        <v>12</v>
      </c>
      <c r="M10" s="33">
        <v>13</v>
      </c>
      <c r="N10" s="34">
        <v>14</v>
      </c>
      <c r="O10" s="35">
        <v>15</v>
      </c>
      <c r="P10" s="35">
        <v>16</v>
      </c>
      <c r="Q10" s="36">
        <v>17</v>
      </c>
      <c r="R10" s="36">
        <v>18</v>
      </c>
      <c r="S10" s="37">
        <v>19</v>
      </c>
      <c r="T10" s="38">
        <v>20</v>
      </c>
      <c r="U10" s="38">
        <v>21</v>
      </c>
      <c r="V10" s="39">
        <v>22</v>
      </c>
      <c r="W10" s="40">
        <v>23</v>
      </c>
      <c r="X10" s="40">
        <v>24</v>
      </c>
      <c r="Y10" s="40">
        <v>25</v>
      </c>
      <c r="Z10" s="40">
        <v>26</v>
      </c>
      <c r="AA10" s="40">
        <v>27</v>
      </c>
      <c r="AB10" s="40">
        <v>28</v>
      </c>
      <c r="AC10" s="40">
        <v>29</v>
      </c>
      <c r="AD10" s="40">
        <v>30</v>
      </c>
      <c r="AE10" s="41">
        <v>31</v>
      </c>
      <c r="AF10" s="41">
        <v>32</v>
      </c>
      <c r="AG10" s="40">
        <v>33</v>
      </c>
      <c r="AH10" s="40">
        <v>34</v>
      </c>
      <c r="AI10" s="40">
        <v>35</v>
      </c>
      <c r="AJ10" s="40">
        <v>36</v>
      </c>
      <c r="AK10" s="40">
        <v>37</v>
      </c>
      <c r="AL10" s="40">
        <v>38</v>
      </c>
      <c r="AM10" s="42">
        <v>39</v>
      </c>
      <c r="AN10" s="42">
        <v>40</v>
      </c>
      <c r="AO10" s="26">
        <v>41</v>
      </c>
      <c r="AP10" s="26">
        <v>42</v>
      </c>
      <c r="AQ10" s="26">
        <v>43</v>
      </c>
      <c r="AR10" s="26">
        <v>44</v>
      </c>
      <c r="AS10" s="26">
        <v>45</v>
      </c>
      <c r="AT10" s="26">
        <v>46</v>
      </c>
      <c r="AU10" s="26">
        <v>47</v>
      </c>
      <c r="AV10" s="42">
        <v>48</v>
      </c>
      <c r="AW10" s="37">
        <v>49</v>
      </c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40">
        <v>56</v>
      </c>
      <c r="BM10" s="40"/>
      <c r="BN10" s="99"/>
      <c r="BO10" s="100"/>
    </row>
    <row r="11" spans="1:67" s="43" customFormat="1" ht="27.75" customHeight="1" x14ac:dyDescent="0.2">
      <c r="A11" s="111">
        <v>24</v>
      </c>
      <c r="B11" s="27">
        <f>C11+D11</f>
        <v>83</v>
      </c>
      <c r="C11" s="28">
        <f>F11+I11+O11</f>
        <v>0</v>
      </c>
      <c r="D11" s="28">
        <f>G11+J11+P11</f>
        <v>83</v>
      </c>
      <c r="E11" s="29">
        <f>F11+G11</f>
        <v>0</v>
      </c>
      <c r="F11" s="30"/>
      <c r="G11" s="30"/>
      <c r="H11" s="31">
        <f>I11+J11</f>
        <v>83</v>
      </c>
      <c r="I11" s="31"/>
      <c r="J11" s="31">
        <v>83</v>
      </c>
      <c r="K11" s="32"/>
      <c r="L11" s="33"/>
      <c r="M11" s="33"/>
      <c r="N11" s="34">
        <f>O11+P11</f>
        <v>0</v>
      </c>
      <c r="O11" s="35"/>
      <c r="P11" s="35"/>
      <c r="Q11" s="36"/>
      <c r="R11" s="36"/>
      <c r="S11" s="37"/>
      <c r="T11" s="38"/>
      <c r="U11" s="38"/>
      <c r="V11" s="39"/>
      <c r="W11" s="40"/>
      <c r="X11" s="40"/>
      <c r="Y11" s="40"/>
      <c r="Z11" s="40"/>
      <c r="AA11" s="40"/>
      <c r="AB11" s="40"/>
      <c r="AC11" s="40"/>
      <c r="AD11" s="40"/>
      <c r="AE11" s="41"/>
      <c r="AF11" s="41"/>
      <c r="AG11" s="40"/>
      <c r="AH11" s="40"/>
      <c r="AI11" s="40"/>
      <c r="AJ11" s="40"/>
      <c r="AK11" s="40"/>
      <c r="AL11" s="40"/>
      <c r="AM11" s="117">
        <v>1.3</v>
      </c>
      <c r="AN11" s="117">
        <v>2861.2928299999999</v>
      </c>
      <c r="AO11" s="117">
        <v>0.41</v>
      </c>
      <c r="AP11" s="117">
        <v>9.3149209699999993</v>
      </c>
      <c r="AQ11" s="117">
        <v>233.34</v>
      </c>
      <c r="AR11" s="117">
        <v>656.92219</v>
      </c>
      <c r="AS11" s="117">
        <v>1.2</v>
      </c>
      <c r="AT11" s="117">
        <v>1.3</v>
      </c>
      <c r="AU11" s="117">
        <v>2.9</v>
      </c>
      <c r="AV11" s="117">
        <v>4934</v>
      </c>
      <c r="AW11" s="125">
        <f>AX11+BA11+BB11+BE11</f>
        <v>6388.543999999999</v>
      </c>
      <c r="AX11" s="123">
        <f>ROUND(((G11+M11*AT11+P11*AU11+J11*AM11)+(F11+L11*AT11+O11*AU11+I11*AM11)*AS11)*(AN11+AN11*AO11)*12/1000,3)</f>
        <v>5223.7709999999997</v>
      </c>
      <c r="AY11" s="37">
        <f t="shared" ref="AY11:AY22" si="0">AX11/122*100</f>
        <v>4281.7795081967215</v>
      </c>
      <c r="AZ11" s="125">
        <f>AX11-AY11</f>
        <v>941.99149180327822</v>
      </c>
      <c r="BA11" s="123">
        <f>ROUND(((G11+M11*AT11+P11*AU11+J11*AM11)+(F11+L11*AT11+O11*AU11+I11*AM11)*AS11)*AP11*12/1000,3)</f>
        <v>12.061</v>
      </c>
      <c r="BB11" s="123">
        <f>ROUND(((G11+M11*AT11+P11*AU11+J11*AM11)+(F11+L11*AT11+O11*AU11+I11*AM11)*AS11)*AQ11*12/1000,3)</f>
        <v>302.12900000000002</v>
      </c>
      <c r="BC11" s="123"/>
      <c r="BD11" s="123"/>
      <c r="BE11" s="123">
        <f>ROUND(((G11+M11*AT11+P11*AU11+J11*AM11)+(F11+L11*AT11+O11*AU11+I11*AM11)*AS11)*AR11*12/1000,3)</f>
        <v>850.58299999999997</v>
      </c>
      <c r="BF11" s="124"/>
      <c r="BG11" s="124"/>
      <c r="BH11" s="124"/>
      <c r="BI11" s="124"/>
      <c r="BJ11" s="124"/>
      <c r="BK11" s="124"/>
      <c r="BL11" s="40"/>
      <c r="BM11" s="40"/>
      <c r="BN11" s="99"/>
      <c r="BO11" s="100"/>
    </row>
    <row r="12" spans="1:67" s="43" customFormat="1" ht="27.75" customHeight="1" x14ac:dyDescent="0.2">
      <c r="A12" s="111">
        <v>32</v>
      </c>
      <c r="B12" s="27">
        <f t="shared" ref="B12:B67" si="1">C12+D12</f>
        <v>0</v>
      </c>
      <c r="C12" s="28">
        <f t="shared" ref="C12:D67" si="2">F12+I12+O12</f>
        <v>0</v>
      </c>
      <c r="D12" s="28">
        <f t="shared" si="2"/>
        <v>0</v>
      </c>
      <c r="E12" s="29">
        <f t="shared" ref="E12:E67" si="3">F12+G12</f>
        <v>0</v>
      </c>
      <c r="F12" s="30"/>
      <c r="G12" s="30"/>
      <c r="H12" s="31">
        <f t="shared" ref="H12:H67" si="4">I12+J12</f>
        <v>0</v>
      </c>
      <c r="I12" s="31"/>
      <c r="J12" s="31"/>
      <c r="K12" s="32"/>
      <c r="L12" s="33"/>
      <c r="M12" s="33"/>
      <c r="N12" s="34">
        <f t="shared" ref="N12:N67" si="5">O12+P12</f>
        <v>0</v>
      </c>
      <c r="O12" s="35"/>
      <c r="P12" s="35"/>
      <c r="Q12" s="36"/>
      <c r="R12" s="36"/>
      <c r="S12" s="37"/>
      <c r="T12" s="38"/>
      <c r="U12" s="38"/>
      <c r="V12" s="39"/>
      <c r="W12" s="40"/>
      <c r="X12" s="40"/>
      <c r="Y12" s="40"/>
      <c r="Z12" s="40"/>
      <c r="AA12" s="40"/>
      <c r="AB12" s="40"/>
      <c r="AC12" s="40"/>
      <c r="AD12" s="40"/>
      <c r="AE12" s="41"/>
      <c r="AF12" s="41"/>
      <c r="AG12" s="40"/>
      <c r="AH12" s="40"/>
      <c r="AI12" s="40"/>
      <c r="AJ12" s="40"/>
      <c r="AK12" s="40"/>
      <c r="AL12" s="40"/>
      <c r="AM12" s="117">
        <v>1.3</v>
      </c>
      <c r="AN12" s="117">
        <v>2861.2928299999999</v>
      </c>
      <c r="AO12" s="117">
        <v>0.41</v>
      </c>
      <c r="AP12" s="117">
        <v>9.3149209699999993</v>
      </c>
      <c r="AQ12" s="117">
        <v>233.34</v>
      </c>
      <c r="AR12" s="117">
        <v>656.92219</v>
      </c>
      <c r="AS12" s="117">
        <v>1.2</v>
      </c>
      <c r="AT12" s="117">
        <v>1.3</v>
      </c>
      <c r="AU12" s="117">
        <v>2.9</v>
      </c>
      <c r="AV12" s="117">
        <v>4934</v>
      </c>
      <c r="AW12" s="125">
        <f t="shared" ref="AW12:AW67" si="6">AX12+BA12+BB12+BE12</f>
        <v>0</v>
      </c>
      <c r="AX12" s="123">
        <f t="shared" ref="AX12:AX67" si="7">ROUND(((G12+M12*AT12+P12*AU12+J12*AM12)+(F12+L12*AT12+O12*AU12+I12*AM12)*AS12)*(AN12+AN12*AO12)*12/1000,3)</f>
        <v>0</v>
      </c>
      <c r="AY12" s="37">
        <f t="shared" si="0"/>
        <v>0</v>
      </c>
      <c r="AZ12" s="125">
        <f t="shared" ref="AZ12:AZ67" si="8">AX12-AY12</f>
        <v>0</v>
      </c>
      <c r="BA12" s="123">
        <f t="shared" ref="BA12:BA69" si="9">ROUND(((G12+M12*AT12+P12*AU12+J12*AM12)+(F12+L12*AT12+O12*AU12+I12*AM12)*AS12)*AP12*12/1000,3)</f>
        <v>0</v>
      </c>
      <c r="BB12" s="123">
        <f t="shared" ref="BB12:BB67" si="10">ROUND(((G12+M12*AT12+P12*AU12+J12*AM12)+(F12+L12*AT12+O12*AU12+I12*AM12)*AS12)*AQ12*12/1000,3)</f>
        <v>0</v>
      </c>
      <c r="BC12" s="37"/>
      <c r="BD12" s="37"/>
      <c r="BE12" s="123">
        <f t="shared" ref="BE12:BE67" si="11">ROUND(((G12+M12*AT12+P12*AU12+J12*AM12)+(F12+L12*AT12+O12*AU12+I12*AM12)*AS12)*AR12*12/1000,3)</f>
        <v>0</v>
      </c>
      <c r="BF12" s="37"/>
      <c r="BG12" s="37"/>
      <c r="BH12" s="37"/>
      <c r="BI12" s="37"/>
      <c r="BJ12" s="37"/>
      <c r="BK12" s="37"/>
      <c r="BL12" s="40"/>
      <c r="BM12" s="40"/>
      <c r="BN12" s="99"/>
      <c r="BO12" s="100"/>
    </row>
    <row r="13" spans="1:67" s="43" customFormat="1" ht="27.75" customHeight="1" x14ac:dyDescent="0.2">
      <c r="A13" s="111">
        <v>41</v>
      </c>
      <c r="B13" s="27">
        <f t="shared" si="1"/>
        <v>67</v>
      </c>
      <c r="C13" s="28">
        <f t="shared" si="2"/>
        <v>0</v>
      </c>
      <c r="D13" s="28">
        <f t="shared" si="2"/>
        <v>67</v>
      </c>
      <c r="E13" s="29">
        <f t="shared" si="3"/>
        <v>0</v>
      </c>
      <c r="F13" s="30"/>
      <c r="G13" s="30"/>
      <c r="H13" s="31">
        <f t="shared" si="4"/>
        <v>67</v>
      </c>
      <c r="I13" s="31"/>
      <c r="J13" s="31">
        <v>67</v>
      </c>
      <c r="K13" s="32"/>
      <c r="L13" s="33"/>
      <c r="M13" s="33"/>
      <c r="N13" s="34">
        <f t="shared" si="5"/>
        <v>0</v>
      </c>
      <c r="O13" s="35"/>
      <c r="P13" s="35"/>
      <c r="Q13" s="36"/>
      <c r="R13" s="36"/>
      <c r="S13" s="37"/>
      <c r="T13" s="38"/>
      <c r="U13" s="38"/>
      <c r="V13" s="39"/>
      <c r="W13" s="40"/>
      <c r="X13" s="40"/>
      <c r="Y13" s="40"/>
      <c r="Z13" s="40"/>
      <c r="AA13" s="40"/>
      <c r="AB13" s="40"/>
      <c r="AC13" s="40"/>
      <c r="AD13" s="40"/>
      <c r="AE13" s="41"/>
      <c r="AF13" s="41"/>
      <c r="AG13" s="40"/>
      <c r="AH13" s="40"/>
      <c r="AI13" s="40"/>
      <c r="AJ13" s="40"/>
      <c r="AK13" s="40"/>
      <c r="AL13" s="40"/>
      <c r="AM13" s="117">
        <v>1.3</v>
      </c>
      <c r="AN13" s="117">
        <v>2861.2928299999999</v>
      </c>
      <c r="AO13" s="117">
        <v>0.41</v>
      </c>
      <c r="AP13" s="117">
        <v>9.3149209699999993</v>
      </c>
      <c r="AQ13" s="117">
        <v>233.34</v>
      </c>
      <c r="AR13" s="117">
        <v>656.92219</v>
      </c>
      <c r="AS13" s="117">
        <v>1.2</v>
      </c>
      <c r="AT13" s="117">
        <v>1.3</v>
      </c>
      <c r="AU13" s="117">
        <v>2.9</v>
      </c>
      <c r="AV13" s="117">
        <v>4934</v>
      </c>
      <c r="AW13" s="125">
        <f t="shared" si="6"/>
        <v>5157.0169999999998</v>
      </c>
      <c r="AX13" s="123">
        <f t="shared" si="7"/>
        <v>4216.7790000000005</v>
      </c>
      <c r="AY13" s="37">
        <f t="shared" si="0"/>
        <v>3456.376229508197</v>
      </c>
      <c r="AZ13" s="125">
        <f t="shared" si="8"/>
        <v>760.40277049180349</v>
      </c>
      <c r="BA13" s="123">
        <f t="shared" si="9"/>
        <v>9.7360000000000007</v>
      </c>
      <c r="BB13" s="123">
        <f t="shared" si="10"/>
        <v>243.887</v>
      </c>
      <c r="BC13" s="37"/>
      <c r="BD13" s="37"/>
      <c r="BE13" s="123">
        <f t="shared" si="11"/>
        <v>686.61500000000001</v>
      </c>
      <c r="BF13" s="37"/>
      <c r="BG13" s="37"/>
      <c r="BH13" s="37"/>
      <c r="BI13" s="37"/>
      <c r="BJ13" s="37"/>
      <c r="BK13" s="37"/>
      <c r="BL13" s="40"/>
      <c r="BM13" s="40"/>
      <c r="BN13" s="99"/>
      <c r="BO13" s="100"/>
    </row>
    <row r="14" spans="1:67" s="43" customFormat="1" ht="27.75" customHeight="1" x14ac:dyDescent="0.2">
      <c r="A14" s="111">
        <v>61</v>
      </c>
      <c r="B14" s="27">
        <f t="shared" si="1"/>
        <v>48</v>
      </c>
      <c r="C14" s="28">
        <f t="shared" si="2"/>
        <v>0</v>
      </c>
      <c r="D14" s="28">
        <f t="shared" si="2"/>
        <v>48</v>
      </c>
      <c r="E14" s="29">
        <f t="shared" si="3"/>
        <v>0</v>
      </c>
      <c r="F14" s="30"/>
      <c r="G14" s="30"/>
      <c r="H14" s="31">
        <f t="shared" si="4"/>
        <v>48</v>
      </c>
      <c r="I14" s="31"/>
      <c r="J14" s="31">
        <v>48</v>
      </c>
      <c r="K14" s="32"/>
      <c r="L14" s="33"/>
      <c r="M14" s="33"/>
      <c r="N14" s="34">
        <f t="shared" si="5"/>
        <v>0</v>
      </c>
      <c r="O14" s="35"/>
      <c r="P14" s="35"/>
      <c r="Q14" s="36"/>
      <c r="R14" s="36"/>
      <c r="S14" s="37"/>
      <c r="T14" s="38"/>
      <c r="U14" s="38"/>
      <c r="V14" s="39"/>
      <c r="W14" s="40"/>
      <c r="X14" s="40"/>
      <c r="Y14" s="40"/>
      <c r="Z14" s="40"/>
      <c r="AA14" s="40"/>
      <c r="AB14" s="40"/>
      <c r="AC14" s="40"/>
      <c r="AD14" s="40"/>
      <c r="AE14" s="41"/>
      <c r="AF14" s="41"/>
      <c r="AG14" s="40"/>
      <c r="AH14" s="40"/>
      <c r="AI14" s="40"/>
      <c r="AJ14" s="40"/>
      <c r="AK14" s="40"/>
      <c r="AL14" s="40"/>
      <c r="AM14" s="117">
        <v>1.3</v>
      </c>
      <c r="AN14" s="117">
        <v>2861.2928299999999</v>
      </c>
      <c r="AO14" s="117">
        <v>0.41</v>
      </c>
      <c r="AP14" s="117">
        <v>9.3149209699999993</v>
      </c>
      <c r="AQ14" s="117">
        <v>233.34</v>
      </c>
      <c r="AR14" s="117">
        <v>656.92219</v>
      </c>
      <c r="AS14" s="117">
        <v>1.2</v>
      </c>
      <c r="AT14" s="117">
        <v>1.3</v>
      </c>
      <c r="AU14" s="117">
        <v>2.9</v>
      </c>
      <c r="AV14" s="117">
        <v>4934</v>
      </c>
      <c r="AW14" s="125">
        <f t="shared" si="6"/>
        <v>3694.5789999999997</v>
      </c>
      <c r="AX14" s="123">
        <f t="shared" si="7"/>
        <v>3020.9760000000001</v>
      </c>
      <c r="AY14" s="37">
        <f t="shared" si="0"/>
        <v>2476.2098360655737</v>
      </c>
      <c r="AZ14" s="125">
        <f t="shared" si="8"/>
        <v>544.76616393442646</v>
      </c>
      <c r="BA14" s="123">
        <f t="shared" si="9"/>
        <v>6.9749999999999996</v>
      </c>
      <c r="BB14" s="123">
        <f t="shared" si="10"/>
        <v>174.72499999999999</v>
      </c>
      <c r="BC14" s="37"/>
      <c r="BD14" s="37"/>
      <c r="BE14" s="123">
        <f t="shared" si="11"/>
        <v>491.90300000000002</v>
      </c>
      <c r="BF14" s="37"/>
      <c r="BG14" s="37"/>
      <c r="BH14" s="37"/>
      <c r="BI14" s="37"/>
      <c r="BJ14" s="37"/>
      <c r="BK14" s="37"/>
      <c r="BL14" s="40"/>
      <c r="BM14" s="40"/>
      <c r="BN14" s="99"/>
      <c r="BO14" s="100"/>
    </row>
    <row r="15" spans="1:67" s="43" customFormat="1" ht="27.75" customHeight="1" x14ac:dyDescent="0.2">
      <c r="A15" s="111">
        <v>73</v>
      </c>
      <c r="B15" s="27">
        <f t="shared" si="1"/>
        <v>40</v>
      </c>
      <c r="C15" s="28">
        <f t="shared" si="2"/>
        <v>0</v>
      </c>
      <c r="D15" s="28">
        <f t="shared" si="2"/>
        <v>40</v>
      </c>
      <c r="E15" s="29">
        <f t="shared" si="3"/>
        <v>0</v>
      </c>
      <c r="F15" s="30"/>
      <c r="G15" s="30"/>
      <c r="H15" s="31">
        <f t="shared" si="4"/>
        <v>40</v>
      </c>
      <c r="I15" s="31"/>
      <c r="J15" s="31">
        <v>40</v>
      </c>
      <c r="K15" s="32"/>
      <c r="L15" s="33"/>
      <c r="M15" s="33"/>
      <c r="N15" s="34">
        <f t="shared" si="5"/>
        <v>0</v>
      </c>
      <c r="O15" s="35"/>
      <c r="P15" s="35"/>
      <c r="Q15" s="36"/>
      <c r="R15" s="36"/>
      <c r="S15" s="37"/>
      <c r="T15" s="38"/>
      <c r="U15" s="38"/>
      <c r="V15" s="39"/>
      <c r="W15" s="40"/>
      <c r="X15" s="40"/>
      <c r="Y15" s="40"/>
      <c r="Z15" s="40"/>
      <c r="AA15" s="40"/>
      <c r="AB15" s="40"/>
      <c r="AC15" s="40"/>
      <c r="AD15" s="40"/>
      <c r="AE15" s="41"/>
      <c r="AF15" s="41"/>
      <c r="AG15" s="40"/>
      <c r="AH15" s="40"/>
      <c r="AI15" s="40"/>
      <c r="AJ15" s="40"/>
      <c r="AK15" s="40"/>
      <c r="AL15" s="40"/>
      <c r="AM15" s="117">
        <v>1.3</v>
      </c>
      <c r="AN15" s="117">
        <v>2861.2928299999999</v>
      </c>
      <c r="AO15" s="117">
        <v>0.41</v>
      </c>
      <c r="AP15" s="117">
        <v>9.3149209699999993</v>
      </c>
      <c r="AQ15" s="117">
        <v>233.34</v>
      </c>
      <c r="AR15" s="117">
        <v>656.92219</v>
      </c>
      <c r="AS15" s="117">
        <v>1.2</v>
      </c>
      <c r="AT15" s="117">
        <v>1.3</v>
      </c>
      <c r="AU15" s="117">
        <v>2.9</v>
      </c>
      <c r="AV15" s="117">
        <v>4934</v>
      </c>
      <c r="AW15" s="125">
        <f t="shared" si="6"/>
        <v>3078.8159999999998</v>
      </c>
      <c r="AX15" s="123">
        <f t="shared" si="7"/>
        <v>2517.48</v>
      </c>
      <c r="AY15" s="37">
        <f t="shared" si="0"/>
        <v>2063.5081967213114</v>
      </c>
      <c r="AZ15" s="125">
        <f t="shared" si="8"/>
        <v>453.97180327868864</v>
      </c>
      <c r="BA15" s="123">
        <f t="shared" si="9"/>
        <v>5.8129999999999997</v>
      </c>
      <c r="BB15" s="123">
        <f t="shared" si="10"/>
        <v>145.60400000000001</v>
      </c>
      <c r="BC15" s="37"/>
      <c r="BD15" s="37"/>
      <c r="BE15" s="123">
        <f t="shared" si="11"/>
        <v>409.91899999999998</v>
      </c>
      <c r="BF15" s="37"/>
      <c r="BG15" s="37"/>
      <c r="BH15" s="37"/>
      <c r="BI15" s="37"/>
      <c r="BJ15" s="37"/>
      <c r="BK15" s="37"/>
      <c r="BL15" s="40"/>
      <c r="BM15" s="40"/>
      <c r="BN15" s="99"/>
      <c r="BO15" s="100"/>
    </row>
    <row r="16" spans="1:67" s="43" customFormat="1" ht="27.75" customHeight="1" x14ac:dyDescent="0.2">
      <c r="A16" s="111">
        <v>92</v>
      </c>
      <c r="B16" s="27">
        <f t="shared" si="1"/>
        <v>30</v>
      </c>
      <c r="C16" s="28">
        <f t="shared" si="2"/>
        <v>0</v>
      </c>
      <c r="D16" s="28">
        <f t="shared" si="2"/>
        <v>30</v>
      </c>
      <c r="E16" s="29">
        <f t="shared" si="3"/>
        <v>0</v>
      </c>
      <c r="F16" s="30"/>
      <c r="G16" s="30"/>
      <c r="H16" s="31">
        <f t="shared" si="4"/>
        <v>30</v>
      </c>
      <c r="I16" s="31"/>
      <c r="J16" s="31">
        <v>30</v>
      </c>
      <c r="K16" s="32"/>
      <c r="L16" s="33"/>
      <c r="M16" s="33"/>
      <c r="N16" s="34">
        <f t="shared" si="5"/>
        <v>0</v>
      </c>
      <c r="O16" s="35"/>
      <c r="P16" s="35"/>
      <c r="Q16" s="36"/>
      <c r="R16" s="36"/>
      <c r="S16" s="37"/>
      <c r="T16" s="38"/>
      <c r="U16" s="38"/>
      <c r="V16" s="39"/>
      <c r="W16" s="40"/>
      <c r="X16" s="40"/>
      <c r="Y16" s="40"/>
      <c r="Z16" s="40"/>
      <c r="AA16" s="40"/>
      <c r="AB16" s="40"/>
      <c r="AC16" s="40"/>
      <c r="AD16" s="40"/>
      <c r="AE16" s="41"/>
      <c r="AF16" s="41"/>
      <c r="AG16" s="40"/>
      <c r="AH16" s="40"/>
      <c r="AI16" s="40"/>
      <c r="AJ16" s="40"/>
      <c r="AK16" s="40"/>
      <c r="AL16" s="40"/>
      <c r="AM16" s="117">
        <v>1.3</v>
      </c>
      <c r="AN16" s="117">
        <v>2861.2928299999999</v>
      </c>
      <c r="AO16" s="117">
        <v>0.41</v>
      </c>
      <c r="AP16" s="117">
        <v>9.3149209699999993</v>
      </c>
      <c r="AQ16" s="117">
        <v>233.34</v>
      </c>
      <c r="AR16" s="117">
        <v>656.92219</v>
      </c>
      <c r="AS16" s="117">
        <v>1.2</v>
      </c>
      <c r="AT16" s="117">
        <v>1.3</v>
      </c>
      <c r="AU16" s="117">
        <v>2.9</v>
      </c>
      <c r="AV16" s="117">
        <v>4934</v>
      </c>
      <c r="AW16" s="125">
        <f t="shared" si="6"/>
        <v>2309.1119999999996</v>
      </c>
      <c r="AX16" s="123">
        <f t="shared" si="7"/>
        <v>1888.11</v>
      </c>
      <c r="AY16" s="37">
        <f t="shared" si="0"/>
        <v>1547.6311475409834</v>
      </c>
      <c r="AZ16" s="125">
        <f t="shared" si="8"/>
        <v>340.47885245901648</v>
      </c>
      <c r="BA16" s="123">
        <f t="shared" si="9"/>
        <v>4.359</v>
      </c>
      <c r="BB16" s="123">
        <f t="shared" si="10"/>
        <v>109.203</v>
      </c>
      <c r="BC16" s="37"/>
      <c r="BD16" s="37"/>
      <c r="BE16" s="123">
        <f t="shared" si="11"/>
        <v>307.44</v>
      </c>
      <c r="BF16" s="37"/>
      <c r="BG16" s="37"/>
      <c r="BH16" s="37"/>
      <c r="BI16" s="37"/>
      <c r="BJ16" s="37"/>
      <c r="BK16" s="37"/>
      <c r="BL16" s="40"/>
      <c r="BM16" s="40"/>
      <c r="BN16" s="99"/>
      <c r="BO16" s="100"/>
    </row>
    <row r="17" spans="1:67" s="43" customFormat="1" ht="27.75" customHeight="1" x14ac:dyDescent="0.2">
      <c r="A17" s="111">
        <v>106</v>
      </c>
      <c r="B17" s="27">
        <f t="shared" si="1"/>
        <v>123</v>
      </c>
      <c r="C17" s="28">
        <f t="shared" si="2"/>
        <v>0</v>
      </c>
      <c r="D17" s="28">
        <f t="shared" si="2"/>
        <v>123</v>
      </c>
      <c r="E17" s="29">
        <f t="shared" si="3"/>
        <v>123</v>
      </c>
      <c r="F17" s="30"/>
      <c r="G17" s="30">
        <v>123</v>
      </c>
      <c r="H17" s="31">
        <f t="shared" si="4"/>
        <v>0</v>
      </c>
      <c r="I17" s="31"/>
      <c r="J17" s="31"/>
      <c r="K17" s="32"/>
      <c r="L17" s="33"/>
      <c r="M17" s="33"/>
      <c r="N17" s="34">
        <f t="shared" si="5"/>
        <v>0</v>
      </c>
      <c r="O17" s="35"/>
      <c r="P17" s="35"/>
      <c r="Q17" s="36"/>
      <c r="R17" s="36"/>
      <c r="S17" s="37"/>
      <c r="T17" s="38"/>
      <c r="U17" s="38"/>
      <c r="V17" s="39"/>
      <c r="W17" s="40"/>
      <c r="X17" s="40"/>
      <c r="Y17" s="40"/>
      <c r="Z17" s="40"/>
      <c r="AA17" s="40"/>
      <c r="AB17" s="40"/>
      <c r="AC17" s="40"/>
      <c r="AD17" s="40"/>
      <c r="AE17" s="41"/>
      <c r="AF17" s="41"/>
      <c r="AG17" s="40"/>
      <c r="AH17" s="40"/>
      <c r="AI17" s="40"/>
      <c r="AJ17" s="40"/>
      <c r="AK17" s="40"/>
      <c r="AL17" s="40"/>
      <c r="AM17" s="117">
        <v>1.3</v>
      </c>
      <c r="AN17" s="117">
        <v>2861.2928299999999</v>
      </c>
      <c r="AO17" s="117">
        <v>0.41</v>
      </c>
      <c r="AP17" s="117">
        <v>9.3149209699999993</v>
      </c>
      <c r="AQ17" s="117">
        <v>233.34</v>
      </c>
      <c r="AR17" s="117">
        <v>656.92219</v>
      </c>
      <c r="AS17" s="117">
        <v>1.2</v>
      </c>
      <c r="AT17" s="117">
        <v>1.3</v>
      </c>
      <c r="AU17" s="117">
        <v>2.9</v>
      </c>
      <c r="AV17" s="117">
        <v>4934</v>
      </c>
      <c r="AW17" s="125">
        <f t="shared" si="6"/>
        <v>7282.5839999999998</v>
      </c>
      <c r="AX17" s="123">
        <f t="shared" si="7"/>
        <v>5954.808</v>
      </c>
      <c r="AY17" s="37">
        <f t="shared" si="0"/>
        <v>4880.9901639344262</v>
      </c>
      <c r="AZ17" s="125">
        <f t="shared" si="8"/>
        <v>1073.8178360655738</v>
      </c>
      <c r="BA17" s="123">
        <f t="shared" si="9"/>
        <v>13.749000000000001</v>
      </c>
      <c r="BB17" s="123">
        <f t="shared" si="10"/>
        <v>344.41</v>
      </c>
      <c r="BC17" s="37"/>
      <c r="BD17" s="37"/>
      <c r="BE17" s="123">
        <f t="shared" si="11"/>
        <v>969.61699999999996</v>
      </c>
      <c r="BF17" s="37"/>
      <c r="BG17" s="37"/>
      <c r="BH17" s="37"/>
      <c r="BI17" s="37"/>
      <c r="BJ17" s="37"/>
      <c r="BK17" s="37"/>
      <c r="BL17" s="40"/>
      <c r="BM17" s="40"/>
      <c r="BN17" s="99"/>
      <c r="BO17" s="100"/>
    </row>
    <row r="18" spans="1:67" s="43" customFormat="1" ht="27.75" customHeight="1" x14ac:dyDescent="0.2">
      <c r="A18" s="111">
        <v>117</v>
      </c>
      <c r="B18" s="27">
        <f t="shared" si="1"/>
        <v>50</v>
      </c>
      <c r="C18" s="28">
        <f t="shared" si="2"/>
        <v>0</v>
      </c>
      <c r="D18" s="28">
        <f t="shared" si="2"/>
        <v>50</v>
      </c>
      <c r="E18" s="29">
        <f t="shared" si="3"/>
        <v>0</v>
      </c>
      <c r="F18" s="30"/>
      <c r="G18" s="30"/>
      <c r="H18" s="31">
        <f t="shared" si="4"/>
        <v>50</v>
      </c>
      <c r="I18" s="31"/>
      <c r="J18" s="31">
        <v>50</v>
      </c>
      <c r="K18" s="32"/>
      <c r="L18" s="33"/>
      <c r="M18" s="33"/>
      <c r="N18" s="34">
        <f t="shared" si="5"/>
        <v>0</v>
      </c>
      <c r="O18" s="35"/>
      <c r="P18" s="35"/>
      <c r="Q18" s="36"/>
      <c r="R18" s="36"/>
      <c r="S18" s="37"/>
      <c r="T18" s="38"/>
      <c r="U18" s="38"/>
      <c r="V18" s="39"/>
      <c r="W18" s="40"/>
      <c r="X18" s="40"/>
      <c r="Y18" s="40"/>
      <c r="Z18" s="40"/>
      <c r="AA18" s="40"/>
      <c r="AB18" s="40"/>
      <c r="AC18" s="40"/>
      <c r="AD18" s="40"/>
      <c r="AE18" s="41"/>
      <c r="AF18" s="41"/>
      <c r="AG18" s="40"/>
      <c r="AH18" s="40"/>
      <c r="AI18" s="40"/>
      <c r="AJ18" s="40"/>
      <c r="AK18" s="40"/>
      <c r="AL18" s="40"/>
      <c r="AM18" s="117">
        <v>1.3</v>
      </c>
      <c r="AN18" s="117">
        <v>2861.2928299999999</v>
      </c>
      <c r="AO18" s="117">
        <v>0.41</v>
      </c>
      <c r="AP18" s="117">
        <v>9.3149209699999993</v>
      </c>
      <c r="AQ18" s="117">
        <v>233.34</v>
      </c>
      <c r="AR18" s="117">
        <v>656.92219</v>
      </c>
      <c r="AS18" s="117">
        <v>1.2</v>
      </c>
      <c r="AT18" s="117">
        <v>1.3</v>
      </c>
      <c r="AU18" s="117">
        <v>2.9</v>
      </c>
      <c r="AV18" s="117">
        <v>4934</v>
      </c>
      <c r="AW18" s="125">
        <f t="shared" si="6"/>
        <v>3848.52</v>
      </c>
      <c r="AX18" s="123">
        <f t="shared" si="7"/>
        <v>3146.85</v>
      </c>
      <c r="AY18" s="37">
        <f t="shared" si="0"/>
        <v>2579.3852459016393</v>
      </c>
      <c r="AZ18" s="125">
        <f t="shared" si="8"/>
        <v>567.46475409836057</v>
      </c>
      <c r="BA18" s="123">
        <f t="shared" si="9"/>
        <v>7.266</v>
      </c>
      <c r="BB18" s="123">
        <f t="shared" si="10"/>
        <v>182.005</v>
      </c>
      <c r="BC18" s="37"/>
      <c r="BD18" s="37"/>
      <c r="BE18" s="123">
        <f t="shared" si="11"/>
        <v>512.399</v>
      </c>
      <c r="BF18" s="37"/>
      <c r="BG18" s="37"/>
      <c r="BH18" s="37"/>
      <c r="BI18" s="37"/>
      <c r="BJ18" s="37"/>
      <c r="BK18" s="37"/>
      <c r="BL18" s="40"/>
      <c r="BM18" s="40"/>
      <c r="BN18" s="99"/>
      <c r="BO18" s="100"/>
    </row>
    <row r="19" spans="1:67" s="43" customFormat="1" ht="27.75" customHeight="1" x14ac:dyDescent="0.2">
      <c r="A19" s="111">
        <v>118</v>
      </c>
      <c r="B19" s="27">
        <f t="shared" si="1"/>
        <v>37</v>
      </c>
      <c r="C19" s="28">
        <f t="shared" si="2"/>
        <v>0</v>
      </c>
      <c r="D19" s="28">
        <f t="shared" si="2"/>
        <v>37</v>
      </c>
      <c r="E19" s="29">
        <f t="shared" si="3"/>
        <v>0</v>
      </c>
      <c r="F19" s="30"/>
      <c r="G19" s="30"/>
      <c r="H19" s="31">
        <f t="shared" si="4"/>
        <v>37</v>
      </c>
      <c r="I19" s="31"/>
      <c r="J19" s="31">
        <v>37</v>
      </c>
      <c r="K19" s="32"/>
      <c r="L19" s="33"/>
      <c r="M19" s="33"/>
      <c r="N19" s="34">
        <f t="shared" si="5"/>
        <v>0</v>
      </c>
      <c r="O19" s="35"/>
      <c r="P19" s="35"/>
      <c r="Q19" s="36"/>
      <c r="R19" s="36"/>
      <c r="S19" s="37"/>
      <c r="T19" s="38"/>
      <c r="U19" s="38"/>
      <c r="V19" s="39"/>
      <c r="W19" s="40"/>
      <c r="X19" s="40"/>
      <c r="Y19" s="40"/>
      <c r="Z19" s="40"/>
      <c r="AA19" s="40"/>
      <c r="AB19" s="40"/>
      <c r="AC19" s="40"/>
      <c r="AD19" s="40"/>
      <c r="AE19" s="41"/>
      <c r="AF19" s="41"/>
      <c r="AG19" s="40"/>
      <c r="AH19" s="40"/>
      <c r="AI19" s="40"/>
      <c r="AJ19" s="40"/>
      <c r="AK19" s="40"/>
      <c r="AL19" s="40"/>
      <c r="AM19" s="117">
        <v>1.3</v>
      </c>
      <c r="AN19" s="117">
        <v>2861.2928299999999</v>
      </c>
      <c r="AO19" s="117">
        <v>0.41</v>
      </c>
      <c r="AP19" s="117">
        <v>9.3149209699999993</v>
      </c>
      <c r="AQ19" s="117">
        <v>233.34</v>
      </c>
      <c r="AR19" s="117">
        <v>656.92219</v>
      </c>
      <c r="AS19" s="117">
        <v>1.2</v>
      </c>
      <c r="AT19" s="117">
        <v>1.3</v>
      </c>
      <c r="AU19" s="117">
        <v>2.9</v>
      </c>
      <c r="AV19" s="117">
        <v>4934</v>
      </c>
      <c r="AW19" s="125">
        <f t="shared" si="6"/>
        <v>2847.9050000000002</v>
      </c>
      <c r="AX19" s="123">
        <f t="shared" si="7"/>
        <v>2328.6689999999999</v>
      </c>
      <c r="AY19" s="37">
        <f t="shared" si="0"/>
        <v>1908.7450819672131</v>
      </c>
      <c r="AZ19" s="125">
        <f t="shared" si="8"/>
        <v>419.92391803278679</v>
      </c>
      <c r="BA19" s="123">
        <f t="shared" si="9"/>
        <v>5.3769999999999998</v>
      </c>
      <c r="BB19" s="123">
        <f t="shared" si="10"/>
        <v>134.684</v>
      </c>
      <c r="BC19" s="37"/>
      <c r="BD19" s="37"/>
      <c r="BE19" s="123">
        <f t="shared" si="11"/>
        <v>379.17500000000001</v>
      </c>
      <c r="BF19" s="37"/>
      <c r="BG19" s="37"/>
      <c r="BH19" s="37"/>
      <c r="BI19" s="37"/>
      <c r="BJ19" s="37"/>
      <c r="BK19" s="37"/>
      <c r="BL19" s="40"/>
      <c r="BM19" s="40"/>
      <c r="BN19" s="99"/>
      <c r="BO19" s="100"/>
    </row>
    <row r="20" spans="1:67" s="43" customFormat="1" ht="27.75" customHeight="1" x14ac:dyDescent="0.2">
      <c r="A20" s="111">
        <v>121</v>
      </c>
      <c r="B20" s="27">
        <f t="shared" si="1"/>
        <v>29</v>
      </c>
      <c r="C20" s="28">
        <f t="shared" si="2"/>
        <v>0</v>
      </c>
      <c r="D20" s="28">
        <f t="shared" si="2"/>
        <v>29</v>
      </c>
      <c r="E20" s="29">
        <f t="shared" si="3"/>
        <v>0</v>
      </c>
      <c r="F20" s="30"/>
      <c r="G20" s="30"/>
      <c r="H20" s="31">
        <f t="shared" si="4"/>
        <v>29</v>
      </c>
      <c r="I20" s="31"/>
      <c r="J20" s="31">
        <v>29</v>
      </c>
      <c r="K20" s="32"/>
      <c r="L20" s="33"/>
      <c r="M20" s="33"/>
      <c r="N20" s="34">
        <f t="shared" si="5"/>
        <v>0</v>
      </c>
      <c r="O20" s="35"/>
      <c r="P20" s="35"/>
      <c r="Q20" s="36"/>
      <c r="R20" s="36"/>
      <c r="S20" s="37"/>
      <c r="T20" s="38"/>
      <c r="U20" s="38"/>
      <c r="V20" s="39"/>
      <c r="W20" s="40"/>
      <c r="X20" s="40"/>
      <c r="Y20" s="40"/>
      <c r="Z20" s="40"/>
      <c r="AA20" s="40"/>
      <c r="AB20" s="40"/>
      <c r="AC20" s="40"/>
      <c r="AD20" s="40"/>
      <c r="AE20" s="41"/>
      <c r="AF20" s="41"/>
      <c r="AG20" s="40"/>
      <c r="AH20" s="40"/>
      <c r="AI20" s="40"/>
      <c r="AJ20" s="40"/>
      <c r="AK20" s="40"/>
      <c r="AL20" s="40"/>
      <c r="AM20" s="117">
        <v>1.3</v>
      </c>
      <c r="AN20" s="117">
        <v>2861.2928299999999</v>
      </c>
      <c r="AO20" s="117">
        <v>0.41</v>
      </c>
      <c r="AP20" s="117">
        <v>9.3149209699999993</v>
      </c>
      <c r="AQ20" s="117">
        <v>233.34</v>
      </c>
      <c r="AR20" s="117">
        <v>656.92219</v>
      </c>
      <c r="AS20" s="117">
        <v>1.2</v>
      </c>
      <c r="AT20" s="117">
        <v>1.3</v>
      </c>
      <c r="AU20" s="117">
        <v>2.9</v>
      </c>
      <c r="AV20" s="117">
        <v>4934</v>
      </c>
      <c r="AW20" s="125">
        <f t="shared" si="6"/>
        <v>2232.1419999999998</v>
      </c>
      <c r="AX20" s="123">
        <f t="shared" si="7"/>
        <v>1825.173</v>
      </c>
      <c r="AY20" s="37">
        <f t="shared" si="0"/>
        <v>1496.0434426229508</v>
      </c>
      <c r="AZ20" s="125">
        <f t="shared" si="8"/>
        <v>329.1295573770492</v>
      </c>
      <c r="BA20" s="123">
        <f t="shared" si="9"/>
        <v>4.2140000000000004</v>
      </c>
      <c r="BB20" s="123">
        <f t="shared" si="10"/>
        <v>105.563</v>
      </c>
      <c r="BC20" s="37"/>
      <c r="BD20" s="37"/>
      <c r="BE20" s="123">
        <f t="shared" si="11"/>
        <v>297.19200000000001</v>
      </c>
      <c r="BF20" s="37"/>
      <c r="BG20" s="37"/>
      <c r="BH20" s="37"/>
      <c r="BI20" s="37"/>
      <c r="BJ20" s="37"/>
      <c r="BK20" s="37"/>
      <c r="BL20" s="40"/>
      <c r="BM20" s="40"/>
      <c r="BN20" s="99"/>
      <c r="BO20" s="100"/>
    </row>
    <row r="21" spans="1:67" s="43" customFormat="1" ht="27.75" customHeight="1" x14ac:dyDescent="0.2">
      <c r="A21" s="111">
        <v>129</v>
      </c>
      <c r="B21" s="27">
        <f t="shared" si="1"/>
        <v>35</v>
      </c>
      <c r="C21" s="28">
        <f>F21+I21+O21</f>
        <v>0</v>
      </c>
      <c r="D21" s="28">
        <f t="shared" si="2"/>
        <v>35</v>
      </c>
      <c r="E21" s="29">
        <f>F21+G21</f>
        <v>0</v>
      </c>
      <c r="F21" s="30"/>
      <c r="G21" s="30"/>
      <c r="H21" s="31">
        <f t="shared" si="4"/>
        <v>35</v>
      </c>
      <c r="I21" s="31"/>
      <c r="J21" s="31">
        <f>46-11</f>
        <v>35</v>
      </c>
      <c r="K21" s="32"/>
      <c r="L21" s="33"/>
      <c r="M21" s="33"/>
      <c r="N21" s="34">
        <f t="shared" si="5"/>
        <v>0</v>
      </c>
      <c r="O21" s="35"/>
      <c r="P21" s="35"/>
      <c r="Q21" s="36"/>
      <c r="R21" s="36"/>
      <c r="S21" s="37"/>
      <c r="T21" s="38"/>
      <c r="U21" s="38"/>
      <c r="V21" s="39"/>
      <c r="W21" s="40"/>
      <c r="X21" s="40"/>
      <c r="Y21" s="40"/>
      <c r="Z21" s="40"/>
      <c r="AA21" s="40"/>
      <c r="AB21" s="40"/>
      <c r="AC21" s="40"/>
      <c r="AD21" s="40"/>
      <c r="AE21" s="41"/>
      <c r="AF21" s="41"/>
      <c r="AG21" s="40"/>
      <c r="AH21" s="40"/>
      <c r="AI21" s="40"/>
      <c r="AJ21" s="40"/>
      <c r="AK21" s="40"/>
      <c r="AL21" s="40"/>
      <c r="AM21" s="117">
        <v>1.3</v>
      </c>
      <c r="AN21" s="117">
        <v>2861.2928299999999</v>
      </c>
      <c r="AO21" s="117">
        <v>0.41</v>
      </c>
      <c r="AP21" s="117">
        <v>9.3149209699999993</v>
      </c>
      <c r="AQ21" s="117">
        <v>233.34</v>
      </c>
      <c r="AR21" s="117">
        <v>656.92219</v>
      </c>
      <c r="AS21" s="117">
        <v>1.2</v>
      </c>
      <c r="AT21" s="117">
        <v>1.3</v>
      </c>
      <c r="AU21" s="117">
        <v>2.9</v>
      </c>
      <c r="AV21" s="117">
        <v>4934</v>
      </c>
      <c r="AW21" s="125">
        <f t="shared" si="6"/>
        <v>2693.9649999999997</v>
      </c>
      <c r="AX21" s="123">
        <f>ROUND(((G21+M21*AT21+P21*AU21+J21*AM21)+(F21+L21*AT21+O21*AU21+I21*AM21)*AS21)*(AN21+AN21*AO21)*12/1000,3)</f>
        <v>2202.7950000000001</v>
      </c>
      <c r="AY21" s="37">
        <f t="shared" si="0"/>
        <v>1805.5696721311479</v>
      </c>
      <c r="AZ21" s="125">
        <f t="shared" si="8"/>
        <v>397.22532786885222</v>
      </c>
      <c r="BA21" s="123">
        <f>ROUND(((G21+M21*AT21+P21*AU21+J21*AM21)+(F21+L21*AT21+O21*AU21+I21*AM21)*AS21)*AP21*12/1000,3)</f>
        <v>5.0860000000000003</v>
      </c>
      <c r="BB21" s="123">
        <f>ROUND(((G21+M21*AT21+P21*AU21+J21*AM21)+(F21+L21*AT21+O21*AU21+I21*AM21)*AS21)*AQ21*12/1000,3)</f>
        <v>127.404</v>
      </c>
      <c r="BC21" s="37"/>
      <c r="BD21" s="37"/>
      <c r="BE21" s="123">
        <f>ROUND(((G21+M21*AT21+P21*AU21+J21*AM21)+(F21+L21*AT21+O21*AU21+I21*AM21)*AS21)*AR21*12/1000,3)</f>
        <v>358.68</v>
      </c>
      <c r="BF21" s="37"/>
      <c r="BG21" s="37"/>
      <c r="BH21" s="37"/>
      <c r="BI21" s="37"/>
      <c r="BJ21" s="37"/>
      <c r="BK21" s="37"/>
      <c r="BL21" s="40"/>
      <c r="BM21" s="40"/>
      <c r="BN21" s="99"/>
      <c r="BO21" s="100"/>
    </row>
    <row r="22" spans="1:67" s="43" customFormat="1" ht="27.75" customHeight="1" x14ac:dyDescent="0.2">
      <c r="A22" s="111">
        <v>131</v>
      </c>
      <c r="B22" s="27">
        <f t="shared" si="1"/>
        <v>88</v>
      </c>
      <c r="C22" s="28">
        <f t="shared" si="2"/>
        <v>0</v>
      </c>
      <c r="D22" s="28">
        <f t="shared" si="2"/>
        <v>88</v>
      </c>
      <c r="E22" s="29">
        <f t="shared" si="3"/>
        <v>88</v>
      </c>
      <c r="F22" s="30"/>
      <c r="G22" s="30">
        <f>112-24</f>
        <v>88</v>
      </c>
      <c r="H22" s="31">
        <f t="shared" si="4"/>
        <v>0</v>
      </c>
      <c r="I22" s="31"/>
      <c r="J22" s="31"/>
      <c r="K22" s="32"/>
      <c r="L22" s="33"/>
      <c r="M22" s="33"/>
      <c r="N22" s="34">
        <f t="shared" si="5"/>
        <v>0</v>
      </c>
      <c r="O22" s="35"/>
      <c r="P22" s="35"/>
      <c r="Q22" s="36"/>
      <c r="R22" s="36"/>
      <c r="S22" s="37"/>
      <c r="T22" s="38"/>
      <c r="U22" s="38"/>
      <c r="V22" s="39"/>
      <c r="W22" s="40"/>
      <c r="X22" s="40"/>
      <c r="Y22" s="40"/>
      <c r="Z22" s="40"/>
      <c r="AA22" s="40"/>
      <c r="AB22" s="40"/>
      <c r="AC22" s="40"/>
      <c r="AD22" s="40"/>
      <c r="AE22" s="41"/>
      <c r="AF22" s="41"/>
      <c r="AG22" s="40"/>
      <c r="AH22" s="40"/>
      <c r="AI22" s="40"/>
      <c r="AJ22" s="40"/>
      <c r="AK22" s="40"/>
      <c r="AL22" s="40"/>
      <c r="AM22" s="117">
        <v>1.3</v>
      </c>
      <c r="AN22" s="117">
        <v>2861.2928299999999</v>
      </c>
      <c r="AO22" s="117">
        <v>0.41</v>
      </c>
      <c r="AP22" s="117">
        <v>9.3149209699999993</v>
      </c>
      <c r="AQ22" s="117">
        <v>233.34</v>
      </c>
      <c r="AR22" s="117">
        <v>656.92219</v>
      </c>
      <c r="AS22" s="117">
        <v>1.2</v>
      </c>
      <c r="AT22" s="117">
        <v>1.3</v>
      </c>
      <c r="AU22" s="117">
        <v>2.9</v>
      </c>
      <c r="AV22" s="117">
        <v>4934</v>
      </c>
      <c r="AW22" s="125">
        <f t="shared" si="6"/>
        <v>5210.3050000000003</v>
      </c>
      <c r="AX22" s="123">
        <f t="shared" si="7"/>
        <v>4260.3509999999997</v>
      </c>
      <c r="AY22" s="37">
        <f t="shared" si="0"/>
        <v>3492.0909836065571</v>
      </c>
      <c r="AZ22" s="125">
        <f t="shared" si="8"/>
        <v>768.26001639344258</v>
      </c>
      <c r="BA22" s="123">
        <f t="shared" si="9"/>
        <v>9.8369999999999997</v>
      </c>
      <c r="BB22" s="123">
        <f t="shared" si="10"/>
        <v>246.40700000000001</v>
      </c>
      <c r="BC22" s="37"/>
      <c r="BD22" s="37"/>
      <c r="BE22" s="123">
        <f t="shared" si="11"/>
        <v>693.71</v>
      </c>
      <c r="BF22" s="37"/>
      <c r="BG22" s="37"/>
      <c r="BH22" s="37"/>
      <c r="BI22" s="37"/>
      <c r="BJ22" s="37"/>
      <c r="BK22" s="37"/>
      <c r="BL22" s="40"/>
      <c r="BM22" s="40"/>
      <c r="BN22" s="99"/>
      <c r="BO22" s="100"/>
    </row>
    <row r="23" spans="1:67" s="43" customFormat="1" ht="27.75" customHeight="1" x14ac:dyDescent="0.2">
      <c r="A23" s="111">
        <v>150</v>
      </c>
      <c r="B23" s="27">
        <f t="shared" si="1"/>
        <v>196</v>
      </c>
      <c r="C23" s="28">
        <f t="shared" si="2"/>
        <v>0</v>
      </c>
      <c r="D23" s="28">
        <f t="shared" si="2"/>
        <v>196</v>
      </c>
      <c r="E23" s="29">
        <f t="shared" si="3"/>
        <v>196</v>
      </c>
      <c r="F23" s="30"/>
      <c r="G23" s="30">
        <v>196</v>
      </c>
      <c r="H23" s="31">
        <f t="shared" si="4"/>
        <v>0</v>
      </c>
      <c r="I23" s="31"/>
      <c r="J23" s="31"/>
      <c r="K23" s="32"/>
      <c r="L23" s="33"/>
      <c r="M23" s="33"/>
      <c r="N23" s="34">
        <f t="shared" si="5"/>
        <v>0</v>
      </c>
      <c r="O23" s="35"/>
      <c r="P23" s="35"/>
      <c r="Q23" s="36"/>
      <c r="R23" s="36"/>
      <c r="S23" s="37"/>
      <c r="T23" s="38"/>
      <c r="U23" s="38"/>
      <c r="V23" s="39"/>
      <c r="W23" s="40"/>
      <c r="X23" s="40"/>
      <c r="Y23" s="40"/>
      <c r="Z23" s="40"/>
      <c r="AA23" s="40"/>
      <c r="AB23" s="40"/>
      <c r="AC23" s="40"/>
      <c r="AD23" s="40"/>
      <c r="AE23" s="41"/>
      <c r="AF23" s="41"/>
      <c r="AG23" s="40"/>
      <c r="AH23" s="40"/>
      <c r="AI23" s="40"/>
      <c r="AJ23" s="40"/>
      <c r="AK23" s="40"/>
      <c r="AL23" s="40"/>
      <c r="AM23" s="117">
        <v>1.3</v>
      </c>
      <c r="AN23" s="117">
        <v>2861.2928299999999</v>
      </c>
      <c r="AO23" s="117">
        <v>0.41</v>
      </c>
      <c r="AP23" s="117">
        <v>9.3149209699999993</v>
      </c>
      <c r="AQ23" s="117">
        <v>233.34</v>
      </c>
      <c r="AR23" s="117">
        <v>656.92219</v>
      </c>
      <c r="AS23" s="117">
        <v>1.2</v>
      </c>
      <c r="AT23" s="117">
        <v>1.3</v>
      </c>
      <c r="AU23" s="117">
        <v>2.9</v>
      </c>
      <c r="AV23" s="117">
        <v>4934</v>
      </c>
      <c r="AW23" s="125">
        <f t="shared" si="6"/>
        <v>11604.769</v>
      </c>
      <c r="AX23" s="123">
        <f t="shared" si="7"/>
        <v>9488.9629999999997</v>
      </c>
      <c r="AY23" s="37">
        <f>AX23/122*100</f>
        <v>7777.8385245901627</v>
      </c>
      <c r="AZ23" s="125">
        <f t="shared" si="8"/>
        <v>1711.124475409837</v>
      </c>
      <c r="BA23" s="123">
        <f t="shared" si="9"/>
        <v>21.908999999999999</v>
      </c>
      <c r="BB23" s="123">
        <f t="shared" si="10"/>
        <v>548.81600000000003</v>
      </c>
      <c r="BC23" s="37"/>
      <c r="BD23" s="37"/>
      <c r="BE23" s="123">
        <f t="shared" si="11"/>
        <v>1545.0809999999999</v>
      </c>
      <c r="BF23" s="37"/>
      <c r="BG23" s="37"/>
      <c r="BH23" s="37"/>
      <c r="BI23" s="37"/>
      <c r="BJ23" s="37"/>
      <c r="BK23" s="37"/>
      <c r="BL23" s="40"/>
      <c r="BM23" s="40"/>
      <c r="BN23" s="99"/>
      <c r="BO23" s="100"/>
    </row>
    <row r="24" spans="1:67" s="43" customFormat="1" ht="27.75" customHeight="1" x14ac:dyDescent="0.2">
      <c r="A24" s="111">
        <v>153</v>
      </c>
      <c r="B24" s="27">
        <f t="shared" si="1"/>
        <v>86</v>
      </c>
      <c r="C24" s="28">
        <f t="shared" si="2"/>
        <v>0</v>
      </c>
      <c r="D24" s="28">
        <f t="shared" si="2"/>
        <v>86</v>
      </c>
      <c r="E24" s="29">
        <f t="shared" si="3"/>
        <v>0</v>
      </c>
      <c r="F24" s="30"/>
      <c r="G24" s="30"/>
      <c r="H24" s="31">
        <f t="shared" si="4"/>
        <v>86</v>
      </c>
      <c r="I24" s="31"/>
      <c r="J24" s="31">
        <v>86</v>
      </c>
      <c r="K24" s="32"/>
      <c r="L24" s="33"/>
      <c r="M24" s="33"/>
      <c r="N24" s="34">
        <f t="shared" si="5"/>
        <v>0</v>
      </c>
      <c r="O24" s="35"/>
      <c r="P24" s="35"/>
      <c r="Q24" s="36"/>
      <c r="R24" s="36"/>
      <c r="S24" s="37"/>
      <c r="T24" s="38"/>
      <c r="U24" s="38"/>
      <c r="V24" s="39"/>
      <c r="W24" s="40"/>
      <c r="X24" s="40"/>
      <c r="Y24" s="40"/>
      <c r="Z24" s="40"/>
      <c r="AA24" s="40"/>
      <c r="AB24" s="40"/>
      <c r="AC24" s="40"/>
      <c r="AD24" s="40"/>
      <c r="AE24" s="41"/>
      <c r="AF24" s="41"/>
      <c r="AG24" s="40"/>
      <c r="AH24" s="40"/>
      <c r="AI24" s="40"/>
      <c r="AJ24" s="40"/>
      <c r="AK24" s="40"/>
      <c r="AL24" s="40"/>
      <c r="AM24" s="117">
        <v>1.3</v>
      </c>
      <c r="AN24" s="117">
        <v>2861.2928299999999</v>
      </c>
      <c r="AO24" s="117">
        <v>0.41</v>
      </c>
      <c r="AP24" s="117">
        <v>9.3149209699999993</v>
      </c>
      <c r="AQ24" s="117">
        <v>233.34</v>
      </c>
      <c r="AR24" s="117">
        <v>656.92219</v>
      </c>
      <c r="AS24" s="117">
        <v>1.2</v>
      </c>
      <c r="AT24" s="117">
        <v>1.3</v>
      </c>
      <c r="AU24" s="117">
        <v>2.9</v>
      </c>
      <c r="AV24" s="117">
        <v>4934</v>
      </c>
      <c r="AW24" s="125">
        <f t="shared" si="6"/>
        <v>6619.4550000000008</v>
      </c>
      <c r="AX24" s="123">
        <f t="shared" si="7"/>
        <v>5412.5820000000003</v>
      </c>
      <c r="AY24" s="37">
        <f t="shared" ref="AY24:AY67" si="12">AX24/122*100</f>
        <v>4436.5426229508203</v>
      </c>
      <c r="AZ24" s="125">
        <f t="shared" si="8"/>
        <v>976.03937704918008</v>
      </c>
      <c r="BA24" s="123">
        <f t="shared" si="9"/>
        <v>12.497</v>
      </c>
      <c r="BB24" s="123">
        <f t="shared" si="10"/>
        <v>313.04899999999998</v>
      </c>
      <c r="BC24" s="37"/>
      <c r="BD24" s="37"/>
      <c r="BE24" s="123">
        <f t="shared" si="11"/>
        <v>881.327</v>
      </c>
      <c r="BF24" s="37"/>
      <c r="BG24" s="37"/>
      <c r="BH24" s="37"/>
      <c r="BI24" s="37"/>
      <c r="BJ24" s="37"/>
      <c r="BK24" s="37"/>
      <c r="BL24" s="40"/>
      <c r="BM24" s="40"/>
      <c r="BN24" s="99"/>
      <c r="BO24" s="100"/>
    </row>
    <row r="25" spans="1:67" s="43" customFormat="1" ht="27.75" customHeight="1" x14ac:dyDescent="0.2">
      <c r="A25" s="111">
        <v>157</v>
      </c>
      <c r="B25" s="27">
        <f t="shared" si="1"/>
        <v>91</v>
      </c>
      <c r="C25" s="28">
        <f t="shared" si="2"/>
        <v>0</v>
      </c>
      <c r="D25" s="28">
        <f t="shared" si="2"/>
        <v>91</v>
      </c>
      <c r="E25" s="29">
        <f t="shared" si="3"/>
        <v>91</v>
      </c>
      <c r="F25" s="30"/>
      <c r="G25" s="30">
        <v>91</v>
      </c>
      <c r="H25" s="31">
        <f t="shared" si="4"/>
        <v>0</v>
      </c>
      <c r="I25" s="31"/>
      <c r="J25" s="31"/>
      <c r="K25" s="32"/>
      <c r="L25" s="33"/>
      <c r="M25" s="33"/>
      <c r="N25" s="34">
        <f t="shared" si="5"/>
        <v>0</v>
      </c>
      <c r="O25" s="35"/>
      <c r="P25" s="35"/>
      <c r="Q25" s="36"/>
      <c r="R25" s="36"/>
      <c r="S25" s="37"/>
      <c r="T25" s="38"/>
      <c r="U25" s="38"/>
      <c r="V25" s="39"/>
      <c r="W25" s="40"/>
      <c r="X25" s="40"/>
      <c r="Y25" s="40"/>
      <c r="Z25" s="40"/>
      <c r="AA25" s="40"/>
      <c r="AB25" s="40"/>
      <c r="AC25" s="40"/>
      <c r="AD25" s="40"/>
      <c r="AE25" s="41"/>
      <c r="AF25" s="41"/>
      <c r="AG25" s="40"/>
      <c r="AH25" s="40"/>
      <c r="AI25" s="40"/>
      <c r="AJ25" s="40"/>
      <c r="AK25" s="40"/>
      <c r="AL25" s="40"/>
      <c r="AM25" s="117">
        <v>1.3</v>
      </c>
      <c r="AN25" s="117">
        <v>2861.2928299999999</v>
      </c>
      <c r="AO25" s="117">
        <v>0.41</v>
      </c>
      <c r="AP25" s="117">
        <v>9.3149209699999993</v>
      </c>
      <c r="AQ25" s="117">
        <v>233.34</v>
      </c>
      <c r="AR25" s="117">
        <v>656.92219</v>
      </c>
      <c r="AS25" s="117">
        <v>1.2</v>
      </c>
      <c r="AT25" s="117">
        <v>1.3</v>
      </c>
      <c r="AU25" s="117">
        <v>2.9</v>
      </c>
      <c r="AV25" s="117">
        <v>4934</v>
      </c>
      <c r="AW25" s="125">
        <f t="shared" si="6"/>
        <v>5387.9279999999999</v>
      </c>
      <c r="AX25" s="123">
        <f t="shared" si="7"/>
        <v>4405.59</v>
      </c>
      <c r="AY25" s="37">
        <f t="shared" si="12"/>
        <v>3611.1393442622957</v>
      </c>
      <c r="AZ25" s="125">
        <f t="shared" si="8"/>
        <v>794.45065573770444</v>
      </c>
      <c r="BA25" s="123">
        <f t="shared" si="9"/>
        <v>10.172000000000001</v>
      </c>
      <c r="BB25" s="123">
        <f t="shared" si="10"/>
        <v>254.80699999999999</v>
      </c>
      <c r="BC25" s="37"/>
      <c r="BD25" s="37"/>
      <c r="BE25" s="123">
        <f t="shared" si="11"/>
        <v>717.35900000000004</v>
      </c>
      <c r="BF25" s="37"/>
      <c r="BG25" s="37"/>
      <c r="BH25" s="37"/>
      <c r="BI25" s="37"/>
      <c r="BJ25" s="37"/>
      <c r="BK25" s="37"/>
      <c r="BL25" s="40"/>
      <c r="BM25" s="40"/>
      <c r="BN25" s="99"/>
      <c r="BO25" s="100"/>
    </row>
    <row r="26" spans="1:67" s="43" customFormat="1" ht="27.75" customHeight="1" x14ac:dyDescent="0.2">
      <c r="A26" s="111">
        <v>158</v>
      </c>
      <c r="B26" s="27">
        <f t="shared" si="1"/>
        <v>58</v>
      </c>
      <c r="C26" s="28">
        <f t="shared" si="2"/>
        <v>0</v>
      </c>
      <c r="D26" s="28">
        <f t="shared" si="2"/>
        <v>58</v>
      </c>
      <c r="E26" s="29">
        <f t="shared" si="3"/>
        <v>0</v>
      </c>
      <c r="F26" s="30"/>
      <c r="G26" s="30"/>
      <c r="H26" s="31">
        <f t="shared" si="4"/>
        <v>58</v>
      </c>
      <c r="I26" s="31"/>
      <c r="J26" s="31">
        <v>58</v>
      </c>
      <c r="K26" s="32"/>
      <c r="L26" s="33"/>
      <c r="M26" s="33"/>
      <c r="N26" s="34">
        <f t="shared" si="5"/>
        <v>0</v>
      </c>
      <c r="O26" s="35"/>
      <c r="P26" s="35"/>
      <c r="Q26" s="36"/>
      <c r="R26" s="36"/>
      <c r="S26" s="37"/>
      <c r="T26" s="38"/>
      <c r="U26" s="38"/>
      <c r="V26" s="39"/>
      <c r="W26" s="40"/>
      <c r="X26" s="40"/>
      <c r="Y26" s="40"/>
      <c r="Z26" s="40"/>
      <c r="AA26" s="40"/>
      <c r="AB26" s="40"/>
      <c r="AC26" s="40"/>
      <c r="AD26" s="40"/>
      <c r="AE26" s="41"/>
      <c r="AF26" s="41"/>
      <c r="AG26" s="40"/>
      <c r="AH26" s="40"/>
      <c r="AI26" s="40"/>
      <c r="AJ26" s="40"/>
      <c r="AK26" s="40"/>
      <c r="AL26" s="40"/>
      <c r="AM26" s="117">
        <v>1.3</v>
      </c>
      <c r="AN26" s="117">
        <v>2861.2928299999999</v>
      </c>
      <c r="AO26" s="117">
        <v>0.41</v>
      </c>
      <c r="AP26" s="117">
        <v>9.3149209699999993</v>
      </c>
      <c r="AQ26" s="117">
        <v>233.34</v>
      </c>
      <c r="AR26" s="117">
        <v>656.92219</v>
      </c>
      <c r="AS26" s="117">
        <v>1.2</v>
      </c>
      <c r="AT26" s="117">
        <v>1.3</v>
      </c>
      <c r="AU26" s="117">
        <v>2.9</v>
      </c>
      <c r="AV26" s="117">
        <v>4934</v>
      </c>
      <c r="AW26" s="125">
        <f t="shared" si="6"/>
        <v>4464.2830000000004</v>
      </c>
      <c r="AX26" s="123">
        <f t="shared" si="7"/>
        <v>3650.346</v>
      </c>
      <c r="AY26" s="37">
        <f t="shared" si="12"/>
        <v>2992.0868852459016</v>
      </c>
      <c r="AZ26" s="125">
        <f t="shared" si="8"/>
        <v>658.25911475409839</v>
      </c>
      <c r="BA26" s="123">
        <f t="shared" si="9"/>
        <v>8.4280000000000008</v>
      </c>
      <c r="BB26" s="123">
        <f t="shared" si="10"/>
        <v>211.126</v>
      </c>
      <c r="BC26" s="120"/>
      <c r="BD26" s="120"/>
      <c r="BE26" s="123">
        <f t="shared" si="11"/>
        <v>594.38300000000004</v>
      </c>
      <c r="BF26" s="120"/>
      <c r="BG26" s="120"/>
      <c r="BH26" s="120"/>
      <c r="BI26" s="120"/>
      <c r="BJ26" s="120"/>
      <c r="BK26" s="120"/>
      <c r="BL26" s="40"/>
      <c r="BM26" s="40"/>
      <c r="BN26" s="99"/>
      <c r="BO26" s="100"/>
    </row>
    <row r="27" spans="1:67" s="43" customFormat="1" ht="27.75" customHeight="1" x14ac:dyDescent="0.2">
      <c r="A27" s="111">
        <v>182</v>
      </c>
      <c r="B27" s="27">
        <f t="shared" si="1"/>
        <v>93</v>
      </c>
      <c r="C27" s="28">
        <f t="shared" si="2"/>
        <v>0</v>
      </c>
      <c r="D27" s="28">
        <f t="shared" si="2"/>
        <v>93</v>
      </c>
      <c r="E27" s="29">
        <f t="shared" si="3"/>
        <v>0</v>
      </c>
      <c r="F27" s="30"/>
      <c r="G27" s="30"/>
      <c r="H27" s="31">
        <f t="shared" si="4"/>
        <v>93</v>
      </c>
      <c r="I27" s="31"/>
      <c r="J27" s="31">
        <v>93</v>
      </c>
      <c r="K27" s="32"/>
      <c r="L27" s="33"/>
      <c r="M27" s="33"/>
      <c r="N27" s="34">
        <f t="shared" si="5"/>
        <v>0</v>
      </c>
      <c r="O27" s="35"/>
      <c r="P27" s="35"/>
      <c r="Q27" s="36"/>
      <c r="R27" s="36"/>
      <c r="S27" s="37"/>
      <c r="T27" s="38"/>
      <c r="U27" s="38"/>
      <c r="V27" s="39"/>
      <c r="W27" s="40"/>
      <c r="X27" s="40"/>
      <c r="Y27" s="40"/>
      <c r="Z27" s="40"/>
      <c r="AA27" s="40"/>
      <c r="AB27" s="40"/>
      <c r="AC27" s="40"/>
      <c r="AD27" s="40"/>
      <c r="AE27" s="41"/>
      <c r="AF27" s="41"/>
      <c r="AG27" s="40"/>
      <c r="AH27" s="40"/>
      <c r="AI27" s="40"/>
      <c r="AJ27" s="40"/>
      <c r="AK27" s="40"/>
      <c r="AL27" s="40"/>
      <c r="AM27" s="117">
        <v>1.3</v>
      </c>
      <c r="AN27" s="117">
        <v>2861.2928299999999</v>
      </c>
      <c r="AO27" s="117">
        <v>0.41</v>
      </c>
      <c r="AP27" s="117">
        <v>9.3149209699999993</v>
      </c>
      <c r="AQ27" s="117">
        <v>233.34</v>
      </c>
      <c r="AR27" s="117">
        <v>656.92219</v>
      </c>
      <c r="AS27" s="117">
        <v>1.2</v>
      </c>
      <c r="AT27" s="117">
        <v>1.3</v>
      </c>
      <c r="AU27" s="117">
        <v>2.9</v>
      </c>
      <c r="AV27" s="117">
        <v>4934</v>
      </c>
      <c r="AW27" s="125">
        <f t="shared" si="6"/>
        <v>7158.2479999999996</v>
      </c>
      <c r="AX27" s="123">
        <f t="shared" si="7"/>
        <v>5853.1409999999996</v>
      </c>
      <c r="AY27" s="37">
        <f t="shared" si="12"/>
        <v>4797.6565573770486</v>
      </c>
      <c r="AZ27" s="125">
        <f t="shared" si="8"/>
        <v>1055.4844426229511</v>
      </c>
      <c r="BA27" s="123">
        <f t="shared" si="9"/>
        <v>13.513999999999999</v>
      </c>
      <c r="BB27" s="123">
        <f t="shared" si="10"/>
        <v>338.53</v>
      </c>
      <c r="BC27" s="120"/>
      <c r="BD27" s="120"/>
      <c r="BE27" s="123">
        <f t="shared" si="11"/>
        <v>953.06299999999999</v>
      </c>
      <c r="BF27" s="120"/>
      <c r="BG27" s="120"/>
      <c r="BH27" s="120"/>
      <c r="BI27" s="120"/>
      <c r="BJ27" s="120"/>
      <c r="BK27" s="120"/>
      <c r="BL27" s="40"/>
      <c r="BM27" s="40"/>
      <c r="BN27" s="99"/>
      <c r="BO27" s="100"/>
    </row>
    <row r="28" spans="1:67" s="43" customFormat="1" ht="27.75" customHeight="1" x14ac:dyDescent="0.2">
      <c r="A28" s="111">
        <v>196</v>
      </c>
      <c r="B28" s="27">
        <f t="shared" si="1"/>
        <v>152</v>
      </c>
      <c r="C28" s="28">
        <f t="shared" si="2"/>
        <v>0</v>
      </c>
      <c r="D28" s="28">
        <f t="shared" si="2"/>
        <v>152</v>
      </c>
      <c r="E28" s="29">
        <f t="shared" si="3"/>
        <v>152</v>
      </c>
      <c r="F28" s="30"/>
      <c r="G28" s="30">
        <f>167-15</f>
        <v>152</v>
      </c>
      <c r="H28" s="31">
        <f t="shared" si="4"/>
        <v>0</v>
      </c>
      <c r="I28" s="31"/>
      <c r="J28" s="31"/>
      <c r="K28" s="32"/>
      <c r="L28" s="33"/>
      <c r="M28" s="33"/>
      <c r="N28" s="34">
        <f t="shared" si="5"/>
        <v>0</v>
      </c>
      <c r="O28" s="35"/>
      <c r="P28" s="35"/>
      <c r="Q28" s="36"/>
      <c r="R28" s="36"/>
      <c r="S28" s="37"/>
      <c r="T28" s="38"/>
      <c r="U28" s="38"/>
      <c r="V28" s="39"/>
      <c r="W28" s="40"/>
      <c r="X28" s="40"/>
      <c r="Y28" s="40"/>
      <c r="Z28" s="40"/>
      <c r="AA28" s="40"/>
      <c r="AB28" s="40"/>
      <c r="AC28" s="40"/>
      <c r="AD28" s="40"/>
      <c r="AE28" s="41"/>
      <c r="AF28" s="41"/>
      <c r="AG28" s="40"/>
      <c r="AH28" s="40"/>
      <c r="AI28" s="40"/>
      <c r="AJ28" s="40"/>
      <c r="AK28" s="40"/>
      <c r="AL28" s="40"/>
      <c r="AM28" s="117">
        <v>1.3</v>
      </c>
      <c r="AN28" s="117">
        <v>2861.2928299999999</v>
      </c>
      <c r="AO28" s="117">
        <v>0.41</v>
      </c>
      <c r="AP28" s="117">
        <v>9.3149209699999993</v>
      </c>
      <c r="AQ28" s="117">
        <v>233.34</v>
      </c>
      <c r="AR28" s="117">
        <v>656.92219</v>
      </c>
      <c r="AS28" s="117">
        <v>1.2</v>
      </c>
      <c r="AT28" s="117">
        <v>1.3</v>
      </c>
      <c r="AU28" s="117">
        <v>2.9</v>
      </c>
      <c r="AV28" s="117">
        <v>4934</v>
      </c>
      <c r="AW28" s="125">
        <f t="shared" si="6"/>
        <v>8999.6149999999998</v>
      </c>
      <c r="AX28" s="123">
        <f t="shared" si="7"/>
        <v>7358.7870000000003</v>
      </c>
      <c r="AY28" s="37">
        <f t="shared" si="12"/>
        <v>6031.7926229508194</v>
      </c>
      <c r="AZ28" s="125">
        <f t="shared" si="8"/>
        <v>1326.9943770491809</v>
      </c>
      <c r="BA28" s="123">
        <f t="shared" si="9"/>
        <v>16.989999999999998</v>
      </c>
      <c r="BB28" s="123">
        <f t="shared" si="10"/>
        <v>425.61200000000002</v>
      </c>
      <c r="BC28" s="120"/>
      <c r="BD28" s="120"/>
      <c r="BE28" s="123">
        <f t="shared" si="11"/>
        <v>1198.2260000000001</v>
      </c>
      <c r="BF28" s="120"/>
      <c r="BG28" s="120"/>
      <c r="BH28" s="120"/>
      <c r="BI28" s="120"/>
      <c r="BJ28" s="120"/>
      <c r="BK28" s="120"/>
      <c r="BL28" s="40"/>
      <c r="BM28" s="40"/>
      <c r="BN28" s="99"/>
      <c r="BO28" s="100"/>
    </row>
    <row r="29" spans="1:67" s="43" customFormat="1" ht="27.75" customHeight="1" x14ac:dyDescent="0.2">
      <c r="A29" s="111">
        <v>198</v>
      </c>
      <c r="B29" s="27">
        <f t="shared" si="1"/>
        <v>152</v>
      </c>
      <c r="C29" s="28">
        <f t="shared" si="2"/>
        <v>0</v>
      </c>
      <c r="D29" s="28">
        <f t="shared" si="2"/>
        <v>152</v>
      </c>
      <c r="E29" s="29">
        <f t="shared" si="3"/>
        <v>152</v>
      </c>
      <c r="F29" s="30"/>
      <c r="G29" s="30">
        <v>152</v>
      </c>
      <c r="H29" s="31">
        <f t="shared" si="4"/>
        <v>0</v>
      </c>
      <c r="I29" s="31"/>
      <c r="J29" s="31"/>
      <c r="K29" s="32"/>
      <c r="L29" s="33"/>
      <c r="M29" s="33"/>
      <c r="N29" s="34">
        <f t="shared" si="5"/>
        <v>0</v>
      </c>
      <c r="O29" s="35"/>
      <c r="P29" s="35"/>
      <c r="Q29" s="36"/>
      <c r="R29" s="36"/>
      <c r="S29" s="37"/>
      <c r="T29" s="38"/>
      <c r="U29" s="38"/>
      <c r="V29" s="39"/>
      <c r="W29" s="40"/>
      <c r="X29" s="40"/>
      <c r="Y29" s="40"/>
      <c r="Z29" s="40"/>
      <c r="AA29" s="40"/>
      <c r="AB29" s="40"/>
      <c r="AC29" s="40"/>
      <c r="AD29" s="40"/>
      <c r="AE29" s="41"/>
      <c r="AF29" s="41"/>
      <c r="AG29" s="40"/>
      <c r="AH29" s="40"/>
      <c r="AI29" s="40"/>
      <c r="AJ29" s="40"/>
      <c r="AK29" s="40"/>
      <c r="AL29" s="40"/>
      <c r="AM29" s="117">
        <v>1.3</v>
      </c>
      <c r="AN29" s="117">
        <v>2861.2928299999999</v>
      </c>
      <c r="AO29" s="117">
        <v>0.41</v>
      </c>
      <c r="AP29" s="117">
        <v>9.3149209699999993</v>
      </c>
      <c r="AQ29" s="117">
        <v>233.34</v>
      </c>
      <c r="AR29" s="117">
        <v>656.92219</v>
      </c>
      <c r="AS29" s="117">
        <v>1.2</v>
      </c>
      <c r="AT29" s="117">
        <v>1.3</v>
      </c>
      <c r="AU29" s="117">
        <v>2.9</v>
      </c>
      <c r="AV29" s="117">
        <v>4934</v>
      </c>
      <c r="AW29" s="125">
        <f t="shared" si="6"/>
        <v>8999.6149999999998</v>
      </c>
      <c r="AX29" s="123">
        <f t="shared" si="7"/>
        <v>7358.7870000000003</v>
      </c>
      <c r="AY29" s="37">
        <f t="shared" si="12"/>
        <v>6031.7926229508194</v>
      </c>
      <c r="AZ29" s="125">
        <f t="shared" si="8"/>
        <v>1326.9943770491809</v>
      </c>
      <c r="BA29" s="123">
        <f t="shared" si="9"/>
        <v>16.989999999999998</v>
      </c>
      <c r="BB29" s="123">
        <f t="shared" si="10"/>
        <v>425.61200000000002</v>
      </c>
      <c r="BC29" s="120"/>
      <c r="BD29" s="120"/>
      <c r="BE29" s="123">
        <f t="shared" si="11"/>
        <v>1198.2260000000001</v>
      </c>
      <c r="BF29" s="120"/>
      <c r="BG29" s="120"/>
      <c r="BH29" s="120"/>
      <c r="BI29" s="120"/>
      <c r="BJ29" s="120"/>
      <c r="BK29" s="120"/>
      <c r="BL29" s="40"/>
      <c r="BM29" s="40"/>
      <c r="BN29" s="99"/>
      <c r="BO29" s="100"/>
    </row>
    <row r="30" spans="1:67" s="43" customFormat="1" ht="27.75" customHeight="1" x14ac:dyDescent="0.2">
      <c r="A30" s="111">
        <v>221</v>
      </c>
      <c r="B30" s="27">
        <f t="shared" si="1"/>
        <v>0</v>
      </c>
      <c r="C30" s="28">
        <f t="shared" si="2"/>
        <v>0</v>
      </c>
      <c r="D30" s="28">
        <f t="shared" si="2"/>
        <v>0</v>
      </c>
      <c r="E30" s="29">
        <f t="shared" si="3"/>
        <v>0</v>
      </c>
      <c r="F30" s="30"/>
      <c r="G30" s="30"/>
      <c r="H30" s="31">
        <f t="shared" si="4"/>
        <v>0</v>
      </c>
      <c r="I30" s="31"/>
      <c r="J30" s="31"/>
      <c r="K30" s="32"/>
      <c r="L30" s="33"/>
      <c r="M30" s="33"/>
      <c r="N30" s="34">
        <f t="shared" si="5"/>
        <v>0</v>
      </c>
      <c r="O30" s="35"/>
      <c r="P30" s="35"/>
      <c r="Q30" s="36"/>
      <c r="R30" s="36"/>
      <c r="S30" s="37"/>
      <c r="T30" s="38"/>
      <c r="U30" s="38"/>
      <c r="V30" s="39"/>
      <c r="W30" s="40"/>
      <c r="X30" s="40"/>
      <c r="Y30" s="40"/>
      <c r="Z30" s="40"/>
      <c r="AA30" s="40"/>
      <c r="AB30" s="40"/>
      <c r="AC30" s="40"/>
      <c r="AD30" s="40"/>
      <c r="AE30" s="41"/>
      <c r="AF30" s="41"/>
      <c r="AG30" s="40"/>
      <c r="AH30" s="40"/>
      <c r="AI30" s="40"/>
      <c r="AJ30" s="40"/>
      <c r="AK30" s="40"/>
      <c r="AL30" s="40"/>
      <c r="AM30" s="117">
        <v>1.3</v>
      </c>
      <c r="AN30" s="117">
        <v>2861.2928299999999</v>
      </c>
      <c r="AO30" s="117">
        <v>0.41</v>
      </c>
      <c r="AP30" s="117">
        <v>9.3149209699999993</v>
      </c>
      <c r="AQ30" s="117">
        <v>233.34</v>
      </c>
      <c r="AR30" s="117">
        <v>656.92219</v>
      </c>
      <c r="AS30" s="117">
        <v>1.2</v>
      </c>
      <c r="AT30" s="117">
        <v>1.3</v>
      </c>
      <c r="AU30" s="117">
        <v>2.9</v>
      </c>
      <c r="AV30" s="117">
        <v>4934</v>
      </c>
      <c r="AW30" s="125">
        <f t="shared" si="6"/>
        <v>0</v>
      </c>
      <c r="AX30" s="123">
        <f t="shared" si="7"/>
        <v>0</v>
      </c>
      <c r="AY30" s="37">
        <f t="shared" si="12"/>
        <v>0</v>
      </c>
      <c r="AZ30" s="125">
        <f t="shared" si="8"/>
        <v>0</v>
      </c>
      <c r="BA30" s="123">
        <f t="shared" si="9"/>
        <v>0</v>
      </c>
      <c r="BB30" s="123">
        <f t="shared" si="10"/>
        <v>0</v>
      </c>
      <c r="BC30" s="120"/>
      <c r="BD30" s="120"/>
      <c r="BE30" s="123">
        <f t="shared" si="11"/>
        <v>0</v>
      </c>
      <c r="BF30" s="120"/>
      <c r="BG30" s="120"/>
      <c r="BH30" s="120"/>
      <c r="BI30" s="120"/>
      <c r="BJ30" s="120"/>
      <c r="BK30" s="120"/>
      <c r="BL30" s="40"/>
      <c r="BM30" s="40"/>
      <c r="BN30" s="99"/>
      <c r="BO30" s="100"/>
    </row>
    <row r="31" spans="1:67" s="43" customFormat="1" ht="27.75" customHeight="1" x14ac:dyDescent="0.2">
      <c r="A31" s="111">
        <v>253</v>
      </c>
      <c r="B31" s="27">
        <f t="shared" si="1"/>
        <v>77</v>
      </c>
      <c r="C31" s="28">
        <f t="shared" si="2"/>
        <v>0</v>
      </c>
      <c r="D31" s="28">
        <f t="shared" si="2"/>
        <v>77</v>
      </c>
      <c r="E31" s="29">
        <f t="shared" si="3"/>
        <v>0</v>
      </c>
      <c r="F31" s="30"/>
      <c r="G31" s="30"/>
      <c r="H31" s="31">
        <f t="shared" si="4"/>
        <v>77</v>
      </c>
      <c r="I31" s="31"/>
      <c r="J31" s="31">
        <v>77</v>
      </c>
      <c r="K31" s="32"/>
      <c r="L31" s="33"/>
      <c r="M31" s="33"/>
      <c r="N31" s="34">
        <f t="shared" si="5"/>
        <v>0</v>
      </c>
      <c r="O31" s="35"/>
      <c r="P31" s="35"/>
      <c r="Q31" s="36"/>
      <c r="R31" s="36"/>
      <c r="S31" s="37"/>
      <c r="T31" s="38"/>
      <c r="U31" s="38"/>
      <c r="V31" s="39"/>
      <c r="W31" s="40"/>
      <c r="X31" s="40"/>
      <c r="Y31" s="40"/>
      <c r="Z31" s="40"/>
      <c r="AA31" s="40"/>
      <c r="AB31" s="40"/>
      <c r="AC31" s="40"/>
      <c r="AD31" s="40"/>
      <c r="AE31" s="41"/>
      <c r="AF31" s="41"/>
      <c r="AG31" s="40"/>
      <c r="AH31" s="40"/>
      <c r="AI31" s="40"/>
      <c r="AJ31" s="40"/>
      <c r="AK31" s="40"/>
      <c r="AL31" s="40"/>
      <c r="AM31" s="117">
        <v>1.3</v>
      </c>
      <c r="AN31" s="117">
        <v>2861.2928299999999</v>
      </c>
      <c r="AO31" s="117">
        <v>0.41</v>
      </c>
      <c r="AP31" s="117">
        <v>9.3149209699999993</v>
      </c>
      <c r="AQ31" s="117">
        <v>233.34</v>
      </c>
      <c r="AR31" s="117">
        <v>656.92219</v>
      </c>
      <c r="AS31" s="117">
        <v>1.2</v>
      </c>
      <c r="AT31" s="117">
        <v>1.3</v>
      </c>
      <c r="AU31" s="117">
        <v>2.9</v>
      </c>
      <c r="AV31" s="117">
        <v>4934</v>
      </c>
      <c r="AW31" s="125">
        <f t="shared" si="6"/>
        <v>5926.7210000000005</v>
      </c>
      <c r="AX31" s="123">
        <f t="shared" si="7"/>
        <v>4846.1490000000003</v>
      </c>
      <c r="AY31" s="37">
        <f t="shared" si="12"/>
        <v>3972.2532786885245</v>
      </c>
      <c r="AZ31" s="125">
        <f t="shared" si="8"/>
        <v>873.89572131147588</v>
      </c>
      <c r="BA31" s="123">
        <f t="shared" si="9"/>
        <v>11.189</v>
      </c>
      <c r="BB31" s="123">
        <f t="shared" si="10"/>
        <v>280.28800000000001</v>
      </c>
      <c r="BC31" s="120"/>
      <c r="BD31" s="120"/>
      <c r="BE31" s="123">
        <f t="shared" si="11"/>
        <v>789.09500000000003</v>
      </c>
      <c r="BF31" s="120"/>
      <c r="BG31" s="120"/>
      <c r="BH31" s="120"/>
      <c r="BI31" s="120"/>
      <c r="BJ31" s="120"/>
      <c r="BK31" s="120"/>
      <c r="BL31" s="40"/>
      <c r="BM31" s="40"/>
      <c r="BN31" s="99"/>
      <c r="BO31" s="100"/>
    </row>
    <row r="32" spans="1:67" s="43" customFormat="1" ht="27.75" customHeight="1" x14ac:dyDescent="0.2">
      <c r="A32" s="111">
        <v>262</v>
      </c>
      <c r="B32" s="27">
        <f t="shared" si="1"/>
        <v>46</v>
      </c>
      <c r="C32" s="28">
        <f t="shared" si="2"/>
        <v>0</v>
      </c>
      <c r="D32" s="28">
        <f t="shared" si="2"/>
        <v>46</v>
      </c>
      <c r="E32" s="29">
        <f t="shared" si="3"/>
        <v>0</v>
      </c>
      <c r="F32" s="30"/>
      <c r="G32" s="30"/>
      <c r="H32" s="31">
        <f t="shared" si="4"/>
        <v>46</v>
      </c>
      <c r="I32" s="31"/>
      <c r="J32" s="31">
        <v>46</v>
      </c>
      <c r="K32" s="32"/>
      <c r="L32" s="33"/>
      <c r="M32" s="33"/>
      <c r="N32" s="34">
        <f t="shared" si="5"/>
        <v>0</v>
      </c>
      <c r="O32" s="35"/>
      <c r="P32" s="35"/>
      <c r="Q32" s="36"/>
      <c r="R32" s="36"/>
      <c r="S32" s="37"/>
      <c r="T32" s="38"/>
      <c r="U32" s="38"/>
      <c r="V32" s="39"/>
      <c r="W32" s="40"/>
      <c r="X32" s="40"/>
      <c r="Y32" s="40"/>
      <c r="Z32" s="40"/>
      <c r="AA32" s="40"/>
      <c r="AB32" s="40"/>
      <c r="AC32" s="40"/>
      <c r="AD32" s="40"/>
      <c r="AE32" s="41"/>
      <c r="AF32" s="41"/>
      <c r="AG32" s="40"/>
      <c r="AH32" s="40"/>
      <c r="AI32" s="40"/>
      <c r="AJ32" s="40"/>
      <c r="AK32" s="40"/>
      <c r="AL32" s="40"/>
      <c r="AM32" s="117">
        <v>1.3</v>
      </c>
      <c r="AN32" s="117">
        <v>2861.2928299999999</v>
      </c>
      <c r="AO32" s="117">
        <v>0.41</v>
      </c>
      <c r="AP32" s="117">
        <v>9.3149209699999993</v>
      </c>
      <c r="AQ32" s="117">
        <v>233.34</v>
      </c>
      <c r="AR32" s="117">
        <v>656.92219</v>
      </c>
      <c r="AS32" s="117">
        <v>1.2</v>
      </c>
      <c r="AT32" s="117">
        <v>1.3</v>
      </c>
      <c r="AU32" s="117">
        <v>2.9</v>
      </c>
      <c r="AV32" s="117">
        <v>4934</v>
      </c>
      <c r="AW32" s="125">
        <f t="shared" si="6"/>
        <v>3540.6380000000004</v>
      </c>
      <c r="AX32" s="123">
        <f t="shared" si="7"/>
        <v>2895.1019999999999</v>
      </c>
      <c r="AY32" s="37">
        <f t="shared" si="12"/>
        <v>2373.034426229508</v>
      </c>
      <c r="AZ32" s="125">
        <f t="shared" si="8"/>
        <v>522.06757377049189</v>
      </c>
      <c r="BA32" s="123">
        <f t="shared" si="9"/>
        <v>6.6840000000000002</v>
      </c>
      <c r="BB32" s="123">
        <f t="shared" si="10"/>
        <v>167.44499999999999</v>
      </c>
      <c r="BC32" s="120"/>
      <c r="BD32" s="120"/>
      <c r="BE32" s="123">
        <f t="shared" si="11"/>
        <v>471.40699999999998</v>
      </c>
      <c r="BF32" s="120"/>
      <c r="BG32" s="120"/>
      <c r="BH32" s="120"/>
      <c r="BI32" s="120"/>
      <c r="BJ32" s="120"/>
      <c r="BK32" s="120"/>
      <c r="BL32" s="40"/>
      <c r="BM32" s="40"/>
      <c r="BN32" s="99"/>
      <c r="BO32" s="100"/>
    </row>
    <row r="33" spans="1:67" s="43" customFormat="1" ht="27.75" customHeight="1" x14ac:dyDescent="0.2">
      <c r="A33" s="111">
        <v>285</v>
      </c>
      <c r="B33" s="27">
        <f t="shared" si="1"/>
        <v>72</v>
      </c>
      <c r="C33" s="28">
        <f t="shared" si="2"/>
        <v>0</v>
      </c>
      <c r="D33" s="28">
        <f t="shared" si="2"/>
        <v>72</v>
      </c>
      <c r="E33" s="29">
        <f t="shared" si="3"/>
        <v>0</v>
      </c>
      <c r="F33" s="30"/>
      <c r="G33" s="30"/>
      <c r="H33" s="31">
        <f t="shared" si="4"/>
        <v>72</v>
      </c>
      <c r="I33" s="31"/>
      <c r="J33" s="31">
        <v>72</v>
      </c>
      <c r="K33" s="32"/>
      <c r="L33" s="33"/>
      <c r="M33" s="33"/>
      <c r="N33" s="34">
        <f t="shared" si="5"/>
        <v>0</v>
      </c>
      <c r="O33" s="35"/>
      <c r="P33" s="35"/>
      <c r="Q33" s="36"/>
      <c r="R33" s="36"/>
      <c r="S33" s="37"/>
      <c r="T33" s="38"/>
      <c r="U33" s="38"/>
      <c r="V33" s="39"/>
      <c r="W33" s="40"/>
      <c r="X33" s="40"/>
      <c r="Y33" s="40"/>
      <c r="Z33" s="40"/>
      <c r="AA33" s="40"/>
      <c r="AB33" s="40"/>
      <c r="AC33" s="40"/>
      <c r="AD33" s="40"/>
      <c r="AE33" s="41"/>
      <c r="AF33" s="41"/>
      <c r="AG33" s="40"/>
      <c r="AH33" s="40"/>
      <c r="AI33" s="40"/>
      <c r="AJ33" s="40"/>
      <c r="AK33" s="40"/>
      <c r="AL33" s="40"/>
      <c r="AM33" s="117">
        <v>1.3</v>
      </c>
      <c r="AN33" s="117">
        <v>2861.2928299999999</v>
      </c>
      <c r="AO33" s="117">
        <v>0.41</v>
      </c>
      <c r="AP33" s="117">
        <v>9.3149209699999993</v>
      </c>
      <c r="AQ33" s="117">
        <v>233.34</v>
      </c>
      <c r="AR33" s="117">
        <v>656.92219</v>
      </c>
      <c r="AS33" s="117">
        <v>1.2</v>
      </c>
      <c r="AT33" s="117">
        <v>1.3</v>
      </c>
      <c r="AU33" s="117">
        <v>2.9</v>
      </c>
      <c r="AV33" s="117">
        <v>4934</v>
      </c>
      <c r="AW33" s="125">
        <f t="shared" si="6"/>
        <v>5541.8689999999988</v>
      </c>
      <c r="AX33" s="123">
        <f t="shared" si="7"/>
        <v>4531.4639999999999</v>
      </c>
      <c r="AY33" s="37">
        <f t="shared" si="12"/>
        <v>3714.3147540983605</v>
      </c>
      <c r="AZ33" s="125">
        <f t="shared" si="8"/>
        <v>817.14924590163946</v>
      </c>
      <c r="BA33" s="123">
        <f t="shared" si="9"/>
        <v>10.462999999999999</v>
      </c>
      <c r="BB33" s="123">
        <f t="shared" si="10"/>
        <v>262.08699999999999</v>
      </c>
      <c r="BC33" s="120"/>
      <c r="BD33" s="120"/>
      <c r="BE33" s="123">
        <f t="shared" si="11"/>
        <v>737.85500000000002</v>
      </c>
      <c r="BF33" s="120"/>
      <c r="BG33" s="120"/>
      <c r="BH33" s="120"/>
      <c r="BI33" s="120"/>
      <c r="BJ33" s="120"/>
      <c r="BK33" s="120"/>
      <c r="BL33" s="40"/>
      <c r="BM33" s="40"/>
      <c r="BN33" s="99"/>
      <c r="BO33" s="100"/>
    </row>
    <row r="34" spans="1:67" s="43" customFormat="1" ht="27.75" customHeight="1" x14ac:dyDescent="0.2">
      <c r="A34" s="111">
        <v>305</v>
      </c>
      <c r="B34" s="27">
        <f t="shared" si="1"/>
        <v>88</v>
      </c>
      <c r="C34" s="28">
        <f t="shared" si="2"/>
        <v>0</v>
      </c>
      <c r="D34" s="28">
        <f t="shared" si="2"/>
        <v>88</v>
      </c>
      <c r="E34" s="29">
        <f t="shared" si="3"/>
        <v>0</v>
      </c>
      <c r="F34" s="30"/>
      <c r="G34" s="30"/>
      <c r="H34" s="31">
        <f t="shared" si="4"/>
        <v>88</v>
      </c>
      <c r="I34" s="31"/>
      <c r="J34" s="31">
        <v>88</v>
      </c>
      <c r="K34" s="32"/>
      <c r="L34" s="33"/>
      <c r="M34" s="33"/>
      <c r="N34" s="34">
        <f t="shared" si="5"/>
        <v>0</v>
      </c>
      <c r="O34" s="35"/>
      <c r="P34" s="35"/>
      <c r="Q34" s="36"/>
      <c r="R34" s="36"/>
      <c r="S34" s="37"/>
      <c r="T34" s="38"/>
      <c r="U34" s="38"/>
      <c r="V34" s="39"/>
      <c r="W34" s="40"/>
      <c r="X34" s="40"/>
      <c r="Y34" s="40"/>
      <c r="Z34" s="40"/>
      <c r="AA34" s="40"/>
      <c r="AB34" s="40"/>
      <c r="AC34" s="40"/>
      <c r="AD34" s="40"/>
      <c r="AE34" s="41"/>
      <c r="AF34" s="41"/>
      <c r="AG34" s="40"/>
      <c r="AH34" s="40"/>
      <c r="AI34" s="40"/>
      <c r="AJ34" s="40"/>
      <c r="AK34" s="40"/>
      <c r="AL34" s="40"/>
      <c r="AM34" s="117">
        <v>1.3</v>
      </c>
      <c r="AN34" s="117">
        <v>2861.2928299999999</v>
      </c>
      <c r="AO34" s="117">
        <v>0.41</v>
      </c>
      <c r="AP34" s="117">
        <v>9.3149209699999993</v>
      </c>
      <c r="AQ34" s="117">
        <v>233.34</v>
      </c>
      <c r="AR34" s="117">
        <v>656.92219</v>
      </c>
      <c r="AS34" s="117">
        <v>1.2</v>
      </c>
      <c r="AT34" s="117">
        <v>1.3</v>
      </c>
      <c r="AU34" s="117">
        <v>2.9</v>
      </c>
      <c r="AV34" s="117">
        <v>4934</v>
      </c>
      <c r="AW34" s="125">
        <f t="shared" si="6"/>
        <v>6773.3959999999997</v>
      </c>
      <c r="AX34" s="123">
        <f t="shared" si="7"/>
        <v>5538.4560000000001</v>
      </c>
      <c r="AY34" s="37">
        <f t="shared" si="12"/>
        <v>4539.7180327868855</v>
      </c>
      <c r="AZ34" s="125">
        <f t="shared" si="8"/>
        <v>998.73796721311464</v>
      </c>
      <c r="BA34" s="123">
        <f t="shared" si="9"/>
        <v>12.788</v>
      </c>
      <c r="BB34" s="123">
        <f t="shared" si="10"/>
        <v>320.32900000000001</v>
      </c>
      <c r="BC34" s="120"/>
      <c r="BD34" s="120"/>
      <c r="BE34" s="123">
        <f t="shared" si="11"/>
        <v>901.82299999999998</v>
      </c>
      <c r="BF34" s="120"/>
      <c r="BG34" s="120"/>
      <c r="BH34" s="120"/>
      <c r="BI34" s="120"/>
      <c r="BJ34" s="120"/>
      <c r="BK34" s="120"/>
      <c r="BL34" s="40"/>
      <c r="BM34" s="40"/>
      <c r="BN34" s="99"/>
      <c r="BO34" s="100"/>
    </row>
    <row r="35" spans="1:67" s="43" customFormat="1" ht="27.75" customHeight="1" x14ac:dyDescent="0.2">
      <c r="A35" s="111">
        <v>312</v>
      </c>
      <c r="B35" s="27">
        <f t="shared" si="1"/>
        <v>70</v>
      </c>
      <c r="C35" s="28">
        <f t="shared" si="2"/>
        <v>0</v>
      </c>
      <c r="D35" s="28">
        <f t="shared" si="2"/>
        <v>70</v>
      </c>
      <c r="E35" s="29">
        <f t="shared" si="3"/>
        <v>0</v>
      </c>
      <c r="F35" s="30"/>
      <c r="G35" s="30"/>
      <c r="H35" s="31">
        <f t="shared" si="4"/>
        <v>70</v>
      </c>
      <c r="I35" s="31"/>
      <c r="J35" s="31">
        <v>70</v>
      </c>
      <c r="K35" s="32"/>
      <c r="L35" s="33"/>
      <c r="M35" s="33"/>
      <c r="N35" s="34">
        <f t="shared" si="5"/>
        <v>0</v>
      </c>
      <c r="O35" s="35"/>
      <c r="P35" s="35"/>
      <c r="Q35" s="36"/>
      <c r="R35" s="36"/>
      <c r="S35" s="37"/>
      <c r="T35" s="38"/>
      <c r="U35" s="38"/>
      <c r="V35" s="39"/>
      <c r="W35" s="40"/>
      <c r="X35" s="40"/>
      <c r="Y35" s="40"/>
      <c r="Z35" s="40"/>
      <c r="AA35" s="40"/>
      <c r="AB35" s="40"/>
      <c r="AC35" s="40"/>
      <c r="AD35" s="40"/>
      <c r="AE35" s="41"/>
      <c r="AF35" s="41"/>
      <c r="AG35" s="40"/>
      <c r="AH35" s="40"/>
      <c r="AI35" s="40"/>
      <c r="AJ35" s="40"/>
      <c r="AK35" s="40"/>
      <c r="AL35" s="40"/>
      <c r="AM35" s="117">
        <v>1.3</v>
      </c>
      <c r="AN35" s="117">
        <v>2861.2928299999999</v>
      </c>
      <c r="AO35" s="117">
        <v>0.41</v>
      </c>
      <c r="AP35" s="117">
        <v>9.3149209699999993</v>
      </c>
      <c r="AQ35" s="117">
        <v>233.34</v>
      </c>
      <c r="AR35" s="117">
        <v>656.92219</v>
      </c>
      <c r="AS35" s="117">
        <v>1.2</v>
      </c>
      <c r="AT35" s="117">
        <v>1.3</v>
      </c>
      <c r="AU35" s="117">
        <v>2.9</v>
      </c>
      <c r="AV35" s="117">
        <v>4934</v>
      </c>
      <c r="AW35" s="125">
        <f t="shared" si="6"/>
        <v>5387.9279999999999</v>
      </c>
      <c r="AX35" s="123">
        <f t="shared" si="7"/>
        <v>4405.59</v>
      </c>
      <c r="AY35" s="37">
        <f t="shared" si="12"/>
        <v>3611.1393442622957</v>
      </c>
      <c r="AZ35" s="125">
        <f t="shared" si="8"/>
        <v>794.45065573770444</v>
      </c>
      <c r="BA35" s="123">
        <f t="shared" si="9"/>
        <v>10.172000000000001</v>
      </c>
      <c r="BB35" s="123">
        <f t="shared" si="10"/>
        <v>254.80699999999999</v>
      </c>
      <c r="BC35" s="120"/>
      <c r="BD35" s="120"/>
      <c r="BE35" s="123">
        <f t="shared" si="11"/>
        <v>717.35900000000004</v>
      </c>
      <c r="BF35" s="120"/>
      <c r="BG35" s="120"/>
      <c r="BH35" s="120"/>
      <c r="BI35" s="120"/>
      <c r="BJ35" s="120"/>
      <c r="BK35" s="120"/>
      <c r="BL35" s="40"/>
      <c r="BM35" s="40"/>
      <c r="BN35" s="99"/>
      <c r="BO35" s="100"/>
    </row>
    <row r="36" spans="1:67" s="43" customFormat="1" ht="27.75" customHeight="1" x14ac:dyDescent="0.2">
      <c r="A36" s="111">
        <v>318</v>
      </c>
      <c r="B36" s="27">
        <f t="shared" si="1"/>
        <v>63</v>
      </c>
      <c r="C36" s="28">
        <f t="shared" si="2"/>
        <v>0</v>
      </c>
      <c r="D36" s="28">
        <f t="shared" si="2"/>
        <v>63</v>
      </c>
      <c r="E36" s="29">
        <f t="shared" si="3"/>
        <v>0</v>
      </c>
      <c r="F36" s="30"/>
      <c r="G36" s="30"/>
      <c r="H36" s="31">
        <f t="shared" si="4"/>
        <v>63</v>
      </c>
      <c r="I36" s="31"/>
      <c r="J36" s="31">
        <v>63</v>
      </c>
      <c r="K36" s="32"/>
      <c r="L36" s="33"/>
      <c r="M36" s="33"/>
      <c r="N36" s="34">
        <f t="shared" si="5"/>
        <v>0</v>
      </c>
      <c r="O36" s="35"/>
      <c r="P36" s="35"/>
      <c r="Q36" s="36"/>
      <c r="R36" s="36"/>
      <c r="S36" s="37"/>
      <c r="T36" s="38"/>
      <c r="U36" s="38"/>
      <c r="V36" s="39"/>
      <c r="W36" s="40"/>
      <c r="X36" s="40"/>
      <c r="Y36" s="40"/>
      <c r="Z36" s="40"/>
      <c r="AA36" s="40"/>
      <c r="AB36" s="40"/>
      <c r="AC36" s="40"/>
      <c r="AD36" s="40"/>
      <c r="AE36" s="41"/>
      <c r="AF36" s="41"/>
      <c r="AG36" s="40"/>
      <c r="AH36" s="40"/>
      <c r="AI36" s="40"/>
      <c r="AJ36" s="40"/>
      <c r="AK36" s="40"/>
      <c r="AL36" s="40"/>
      <c r="AM36" s="117">
        <v>1.3</v>
      </c>
      <c r="AN36" s="117">
        <v>2861.2928299999999</v>
      </c>
      <c r="AO36" s="117">
        <v>0.41</v>
      </c>
      <c r="AP36" s="117">
        <v>9.3149209699999993</v>
      </c>
      <c r="AQ36" s="117">
        <v>233.34</v>
      </c>
      <c r="AR36" s="117">
        <v>656.92219</v>
      </c>
      <c r="AS36" s="117">
        <v>1.2</v>
      </c>
      <c r="AT36" s="117">
        <v>1.3</v>
      </c>
      <c r="AU36" s="117">
        <v>2.9</v>
      </c>
      <c r="AV36" s="117">
        <v>4934</v>
      </c>
      <c r="AW36" s="125">
        <f t="shared" si="6"/>
        <v>4849.1360000000004</v>
      </c>
      <c r="AX36" s="123">
        <f t="shared" si="7"/>
        <v>3965.0309999999999</v>
      </c>
      <c r="AY36" s="37">
        <f t="shared" si="12"/>
        <v>3250.0254098360656</v>
      </c>
      <c r="AZ36" s="125">
        <f t="shared" si="8"/>
        <v>715.00559016393436</v>
      </c>
      <c r="BA36" s="123">
        <f t="shared" si="9"/>
        <v>9.1549999999999994</v>
      </c>
      <c r="BB36" s="123">
        <f t="shared" si="10"/>
        <v>229.327</v>
      </c>
      <c r="BC36" s="120"/>
      <c r="BD36" s="120"/>
      <c r="BE36" s="123">
        <f t="shared" si="11"/>
        <v>645.62300000000005</v>
      </c>
      <c r="BF36" s="120"/>
      <c r="BG36" s="120"/>
      <c r="BH36" s="120"/>
      <c r="BI36" s="120"/>
      <c r="BJ36" s="120"/>
      <c r="BK36" s="120"/>
      <c r="BL36" s="40"/>
      <c r="BM36" s="40"/>
      <c r="BN36" s="99"/>
      <c r="BO36" s="100"/>
    </row>
    <row r="37" spans="1:67" s="43" customFormat="1" ht="27.75" customHeight="1" x14ac:dyDescent="0.2">
      <c r="A37" s="111">
        <v>328</v>
      </c>
      <c r="B37" s="27">
        <f t="shared" si="1"/>
        <v>85</v>
      </c>
      <c r="C37" s="28">
        <f t="shared" si="2"/>
        <v>0</v>
      </c>
      <c r="D37" s="28">
        <f t="shared" si="2"/>
        <v>85</v>
      </c>
      <c r="E37" s="29">
        <f t="shared" si="3"/>
        <v>0</v>
      </c>
      <c r="F37" s="30"/>
      <c r="G37" s="30"/>
      <c r="H37" s="31">
        <f t="shared" si="4"/>
        <v>85</v>
      </c>
      <c r="I37" s="31"/>
      <c r="J37" s="31">
        <v>85</v>
      </c>
      <c r="K37" s="32"/>
      <c r="L37" s="33"/>
      <c r="M37" s="33"/>
      <c r="N37" s="34">
        <f t="shared" si="5"/>
        <v>0</v>
      </c>
      <c r="O37" s="35"/>
      <c r="P37" s="35"/>
      <c r="Q37" s="36"/>
      <c r="R37" s="36"/>
      <c r="S37" s="37"/>
      <c r="T37" s="38"/>
      <c r="U37" s="38"/>
      <c r="V37" s="39"/>
      <c r="W37" s="40"/>
      <c r="X37" s="40"/>
      <c r="Y37" s="40"/>
      <c r="Z37" s="40"/>
      <c r="AA37" s="40"/>
      <c r="AB37" s="40"/>
      <c r="AC37" s="40"/>
      <c r="AD37" s="40"/>
      <c r="AE37" s="41"/>
      <c r="AF37" s="41"/>
      <c r="AG37" s="40"/>
      <c r="AH37" s="40"/>
      <c r="AI37" s="40"/>
      <c r="AJ37" s="40"/>
      <c r="AK37" s="40"/>
      <c r="AL37" s="40"/>
      <c r="AM37" s="117">
        <v>1.3</v>
      </c>
      <c r="AN37" s="117">
        <v>2861.2928299999999</v>
      </c>
      <c r="AO37" s="117">
        <v>0.41</v>
      </c>
      <c r="AP37" s="117">
        <v>9.3149209699999993</v>
      </c>
      <c r="AQ37" s="117">
        <v>233.34</v>
      </c>
      <c r="AR37" s="117">
        <v>656.92219</v>
      </c>
      <c r="AS37" s="117">
        <v>1.2</v>
      </c>
      <c r="AT37" s="117">
        <v>1.3</v>
      </c>
      <c r="AU37" s="117">
        <v>2.9</v>
      </c>
      <c r="AV37" s="117">
        <v>4934</v>
      </c>
      <c r="AW37" s="125">
        <f t="shared" si="6"/>
        <v>6542.4849999999997</v>
      </c>
      <c r="AX37" s="123">
        <f t="shared" si="7"/>
        <v>5349.6450000000004</v>
      </c>
      <c r="AY37" s="37">
        <f t="shared" si="12"/>
        <v>4384.9549180327867</v>
      </c>
      <c r="AZ37" s="125">
        <f t="shared" si="8"/>
        <v>964.6900819672137</v>
      </c>
      <c r="BA37" s="123">
        <f t="shared" si="9"/>
        <v>12.352</v>
      </c>
      <c r="BB37" s="123">
        <f t="shared" si="10"/>
        <v>309.40899999999999</v>
      </c>
      <c r="BC37" s="120"/>
      <c r="BD37" s="120"/>
      <c r="BE37" s="123">
        <f t="shared" si="11"/>
        <v>871.07899999999995</v>
      </c>
      <c r="BF37" s="120"/>
      <c r="BG37" s="120"/>
      <c r="BH37" s="120"/>
      <c r="BI37" s="120"/>
      <c r="BJ37" s="120"/>
      <c r="BK37" s="120"/>
      <c r="BL37" s="40"/>
      <c r="BM37" s="40"/>
      <c r="BN37" s="99"/>
      <c r="BO37" s="100"/>
    </row>
    <row r="38" spans="1:67" s="43" customFormat="1" ht="27.75" customHeight="1" x14ac:dyDescent="0.2">
      <c r="A38" s="111">
        <v>340</v>
      </c>
      <c r="B38" s="27">
        <f t="shared" si="1"/>
        <v>71</v>
      </c>
      <c r="C38" s="28">
        <f t="shared" si="2"/>
        <v>0</v>
      </c>
      <c r="D38" s="28">
        <f t="shared" si="2"/>
        <v>71</v>
      </c>
      <c r="E38" s="29">
        <f t="shared" si="3"/>
        <v>0</v>
      </c>
      <c r="F38" s="30"/>
      <c r="G38" s="30"/>
      <c r="H38" s="31">
        <f t="shared" si="4"/>
        <v>71</v>
      </c>
      <c r="I38" s="31"/>
      <c r="J38" s="31">
        <v>71</v>
      </c>
      <c r="K38" s="32"/>
      <c r="L38" s="33"/>
      <c r="M38" s="33"/>
      <c r="N38" s="34">
        <f t="shared" si="5"/>
        <v>0</v>
      </c>
      <c r="O38" s="35"/>
      <c r="P38" s="35"/>
      <c r="Q38" s="36"/>
      <c r="R38" s="36"/>
      <c r="S38" s="37"/>
      <c r="T38" s="38"/>
      <c r="U38" s="38"/>
      <c r="V38" s="39"/>
      <c r="W38" s="40"/>
      <c r="X38" s="40"/>
      <c r="Y38" s="40"/>
      <c r="Z38" s="40"/>
      <c r="AA38" s="40"/>
      <c r="AB38" s="40"/>
      <c r="AC38" s="40"/>
      <c r="AD38" s="40"/>
      <c r="AE38" s="41"/>
      <c r="AF38" s="41"/>
      <c r="AG38" s="40"/>
      <c r="AH38" s="40"/>
      <c r="AI38" s="40"/>
      <c r="AJ38" s="40"/>
      <c r="AK38" s="40"/>
      <c r="AL38" s="40"/>
      <c r="AM38" s="117">
        <v>1.3</v>
      </c>
      <c r="AN38" s="117">
        <v>2861.2928299999999</v>
      </c>
      <c r="AO38" s="117">
        <v>0.41</v>
      </c>
      <c r="AP38" s="117">
        <v>9.3149209699999993</v>
      </c>
      <c r="AQ38" s="117">
        <v>233.34</v>
      </c>
      <c r="AR38" s="117">
        <v>656.92219</v>
      </c>
      <c r="AS38" s="117">
        <v>1.2</v>
      </c>
      <c r="AT38" s="117">
        <v>1.3</v>
      </c>
      <c r="AU38" s="117">
        <v>2.9</v>
      </c>
      <c r="AV38" s="117">
        <v>4934</v>
      </c>
      <c r="AW38" s="125">
        <f t="shared" si="6"/>
        <v>5464.8980000000001</v>
      </c>
      <c r="AX38" s="123">
        <f t="shared" si="7"/>
        <v>4468.527</v>
      </c>
      <c r="AY38" s="37">
        <f t="shared" si="12"/>
        <v>3662.7270491803279</v>
      </c>
      <c r="AZ38" s="125">
        <f t="shared" si="8"/>
        <v>805.79995081967218</v>
      </c>
      <c r="BA38" s="123">
        <f t="shared" si="9"/>
        <v>10.317</v>
      </c>
      <c r="BB38" s="123">
        <f t="shared" si="10"/>
        <v>258.447</v>
      </c>
      <c r="BC38" s="120"/>
      <c r="BD38" s="120"/>
      <c r="BE38" s="123">
        <f t="shared" si="11"/>
        <v>727.60699999999997</v>
      </c>
      <c r="BF38" s="120"/>
      <c r="BG38" s="120"/>
      <c r="BH38" s="120"/>
      <c r="BI38" s="120"/>
      <c r="BJ38" s="120"/>
      <c r="BK38" s="120"/>
      <c r="BL38" s="40"/>
      <c r="BM38" s="40"/>
      <c r="BN38" s="99"/>
      <c r="BO38" s="100"/>
    </row>
    <row r="39" spans="1:67" s="43" customFormat="1" ht="27.75" customHeight="1" x14ac:dyDescent="0.2">
      <c r="A39" s="111">
        <v>341</v>
      </c>
      <c r="B39" s="27">
        <f t="shared" si="1"/>
        <v>58</v>
      </c>
      <c r="C39" s="28">
        <f t="shared" si="2"/>
        <v>0</v>
      </c>
      <c r="D39" s="28">
        <f t="shared" si="2"/>
        <v>58</v>
      </c>
      <c r="E39" s="29">
        <f t="shared" si="3"/>
        <v>0</v>
      </c>
      <c r="F39" s="30"/>
      <c r="G39" s="30"/>
      <c r="H39" s="31">
        <f t="shared" si="4"/>
        <v>58</v>
      </c>
      <c r="I39" s="31"/>
      <c r="J39" s="31">
        <v>58</v>
      </c>
      <c r="K39" s="32"/>
      <c r="L39" s="33"/>
      <c r="M39" s="33"/>
      <c r="N39" s="34">
        <f t="shared" si="5"/>
        <v>0</v>
      </c>
      <c r="O39" s="35"/>
      <c r="P39" s="35"/>
      <c r="Q39" s="36"/>
      <c r="R39" s="36"/>
      <c r="S39" s="37"/>
      <c r="T39" s="38"/>
      <c r="U39" s="38"/>
      <c r="V39" s="39"/>
      <c r="W39" s="40"/>
      <c r="X39" s="40"/>
      <c r="Y39" s="40"/>
      <c r="Z39" s="40"/>
      <c r="AA39" s="40"/>
      <c r="AB39" s="40"/>
      <c r="AC39" s="40"/>
      <c r="AD39" s="40"/>
      <c r="AE39" s="41"/>
      <c r="AF39" s="41"/>
      <c r="AG39" s="40"/>
      <c r="AH39" s="40"/>
      <c r="AI39" s="40"/>
      <c r="AJ39" s="40"/>
      <c r="AK39" s="40"/>
      <c r="AL39" s="40"/>
      <c r="AM39" s="117">
        <v>1.3</v>
      </c>
      <c r="AN39" s="117">
        <v>2861.2928299999999</v>
      </c>
      <c r="AO39" s="117">
        <v>0.41</v>
      </c>
      <c r="AP39" s="117">
        <v>9.3149209699999993</v>
      </c>
      <c r="AQ39" s="117">
        <v>233.34</v>
      </c>
      <c r="AR39" s="117">
        <v>656.92219</v>
      </c>
      <c r="AS39" s="117">
        <v>1.2</v>
      </c>
      <c r="AT39" s="117">
        <v>1.3</v>
      </c>
      <c r="AU39" s="117">
        <v>2.9</v>
      </c>
      <c r="AV39" s="117">
        <v>4934</v>
      </c>
      <c r="AW39" s="125">
        <f t="shared" si="6"/>
        <v>4464.2830000000004</v>
      </c>
      <c r="AX39" s="123">
        <f t="shared" si="7"/>
        <v>3650.346</v>
      </c>
      <c r="AY39" s="37">
        <f t="shared" si="12"/>
        <v>2992.0868852459016</v>
      </c>
      <c r="AZ39" s="125">
        <f t="shared" si="8"/>
        <v>658.25911475409839</v>
      </c>
      <c r="BA39" s="123">
        <f t="shared" si="9"/>
        <v>8.4280000000000008</v>
      </c>
      <c r="BB39" s="123">
        <f t="shared" si="10"/>
        <v>211.126</v>
      </c>
      <c r="BC39" s="120"/>
      <c r="BD39" s="120"/>
      <c r="BE39" s="123">
        <f t="shared" si="11"/>
        <v>594.38300000000004</v>
      </c>
      <c r="BF39" s="120"/>
      <c r="BG39" s="120"/>
      <c r="BH39" s="120"/>
      <c r="BI39" s="120"/>
      <c r="BJ39" s="120"/>
      <c r="BK39" s="120"/>
      <c r="BL39" s="40"/>
      <c r="BM39" s="40"/>
      <c r="BN39" s="99"/>
      <c r="BO39" s="100"/>
    </row>
    <row r="40" spans="1:67" s="43" customFormat="1" ht="27.75" customHeight="1" x14ac:dyDescent="0.2">
      <c r="A40" s="111">
        <v>372</v>
      </c>
      <c r="B40" s="27">
        <f t="shared" si="1"/>
        <v>236</v>
      </c>
      <c r="C40" s="28">
        <f t="shared" si="2"/>
        <v>0</v>
      </c>
      <c r="D40" s="28">
        <f t="shared" si="2"/>
        <v>236</v>
      </c>
      <c r="E40" s="29">
        <f t="shared" si="3"/>
        <v>236</v>
      </c>
      <c r="F40" s="30"/>
      <c r="G40" s="30">
        <v>236</v>
      </c>
      <c r="H40" s="31">
        <f t="shared" si="4"/>
        <v>0</v>
      </c>
      <c r="I40" s="31"/>
      <c r="J40" s="31"/>
      <c r="K40" s="32"/>
      <c r="L40" s="33"/>
      <c r="M40" s="33"/>
      <c r="N40" s="34">
        <f t="shared" si="5"/>
        <v>0</v>
      </c>
      <c r="O40" s="35"/>
      <c r="P40" s="35"/>
      <c r="Q40" s="36"/>
      <c r="R40" s="36"/>
      <c r="S40" s="37"/>
      <c r="T40" s="38"/>
      <c r="U40" s="38"/>
      <c r="V40" s="39"/>
      <c r="W40" s="40"/>
      <c r="X40" s="40"/>
      <c r="Y40" s="40"/>
      <c r="Z40" s="40"/>
      <c r="AA40" s="40"/>
      <c r="AB40" s="40"/>
      <c r="AC40" s="40"/>
      <c r="AD40" s="40"/>
      <c r="AE40" s="41"/>
      <c r="AF40" s="41"/>
      <c r="AG40" s="40"/>
      <c r="AH40" s="40"/>
      <c r="AI40" s="40"/>
      <c r="AJ40" s="40"/>
      <c r="AK40" s="40"/>
      <c r="AL40" s="40"/>
      <c r="AM40" s="117">
        <v>1.3</v>
      </c>
      <c r="AN40" s="117">
        <v>2861.2928299999999</v>
      </c>
      <c r="AO40" s="117">
        <v>0.41</v>
      </c>
      <c r="AP40" s="117">
        <v>9.3149209699999993</v>
      </c>
      <c r="AQ40" s="117">
        <v>233.34</v>
      </c>
      <c r="AR40" s="117">
        <v>656.92219</v>
      </c>
      <c r="AS40" s="117">
        <v>1.2</v>
      </c>
      <c r="AT40" s="117">
        <v>1.3</v>
      </c>
      <c r="AU40" s="117">
        <v>2.9</v>
      </c>
      <c r="AV40" s="117">
        <v>4934</v>
      </c>
      <c r="AW40" s="125">
        <f t="shared" si="6"/>
        <v>13973.089</v>
      </c>
      <c r="AX40" s="123">
        <f t="shared" si="7"/>
        <v>11425.486000000001</v>
      </c>
      <c r="AY40" s="37">
        <f t="shared" si="12"/>
        <v>9365.1524590163935</v>
      </c>
      <c r="AZ40" s="125">
        <f t="shared" si="8"/>
        <v>2060.3335409836072</v>
      </c>
      <c r="BA40" s="123">
        <f t="shared" si="9"/>
        <v>26.38</v>
      </c>
      <c r="BB40" s="123">
        <f t="shared" si="10"/>
        <v>660.81899999999996</v>
      </c>
      <c r="BC40" s="120"/>
      <c r="BD40" s="120"/>
      <c r="BE40" s="123">
        <f t="shared" si="11"/>
        <v>1860.404</v>
      </c>
      <c r="BF40" s="120"/>
      <c r="BG40" s="120"/>
      <c r="BH40" s="120"/>
      <c r="BI40" s="120"/>
      <c r="BJ40" s="120"/>
      <c r="BK40" s="120"/>
      <c r="BL40" s="40"/>
      <c r="BM40" s="40"/>
      <c r="BN40" s="99"/>
      <c r="BO40" s="100"/>
    </row>
    <row r="41" spans="1:67" s="43" customFormat="1" ht="27.75" customHeight="1" x14ac:dyDescent="0.2">
      <c r="A41" s="111">
        <v>389</v>
      </c>
      <c r="B41" s="27">
        <f t="shared" si="1"/>
        <v>103</v>
      </c>
      <c r="C41" s="28">
        <f t="shared" si="2"/>
        <v>0</v>
      </c>
      <c r="D41" s="28">
        <f t="shared" si="2"/>
        <v>103</v>
      </c>
      <c r="E41" s="29">
        <f t="shared" si="3"/>
        <v>0</v>
      </c>
      <c r="F41" s="30"/>
      <c r="G41" s="30"/>
      <c r="H41" s="31">
        <f t="shared" si="4"/>
        <v>103</v>
      </c>
      <c r="I41" s="31"/>
      <c r="J41" s="31">
        <v>103</v>
      </c>
      <c r="K41" s="32"/>
      <c r="L41" s="33"/>
      <c r="M41" s="33"/>
      <c r="N41" s="34">
        <f t="shared" si="5"/>
        <v>0</v>
      </c>
      <c r="O41" s="35"/>
      <c r="P41" s="35"/>
      <c r="Q41" s="36"/>
      <c r="R41" s="36"/>
      <c r="S41" s="37"/>
      <c r="T41" s="38"/>
      <c r="U41" s="38"/>
      <c r="V41" s="39"/>
      <c r="W41" s="40"/>
      <c r="X41" s="40"/>
      <c r="Y41" s="40"/>
      <c r="Z41" s="40"/>
      <c r="AA41" s="40"/>
      <c r="AB41" s="40"/>
      <c r="AC41" s="40"/>
      <c r="AD41" s="40"/>
      <c r="AE41" s="41"/>
      <c r="AF41" s="41"/>
      <c r="AG41" s="40"/>
      <c r="AH41" s="40"/>
      <c r="AI41" s="40"/>
      <c r="AJ41" s="40"/>
      <c r="AK41" s="40"/>
      <c r="AL41" s="40"/>
      <c r="AM41" s="117">
        <v>1.3</v>
      </c>
      <c r="AN41" s="117">
        <v>2861.2928299999999</v>
      </c>
      <c r="AO41" s="117">
        <v>0.41</v>
      </c>
      <c r="AP41" s="117">
        <v>9.3149209699999993</v>
      </c>
      <c r="AQ41" s="117">
        <v>233.34</v>
      </c>
      <c r="AR41" s="117">
        <v>656.92219</v>
      </c>
      <c r="AS41" s="117">
        <v>1.2</v>
      </c>
      <c r="AT41" s="117">
        <v>1.3</v>
      </c>
      <c r="AU41" s="117">
        <v>2.9</v>
      </c>
      <c r="AV41" s="117">
        <v>4934</v>
      </c>
      <c r="AW41" s="125">
        <f t="shared" si="6"/>
        <v>7927.9519999999993</v>
      </c>
      <c r="AX41" s="123">
        <f t="shared" si="7"/>
        <v>6482.5110000000004</v>
      </c>
      <c r="AY41" s="37">
        <f t="shared" si="12"/>
        <v>5313.5336065573774</v>
      </c>
      <c r="AZ41" s="125">
        <f t="shared" si="8"/>
        <v>1168.977393442623</v>
      </c>
      <c r="BA41" s="123">
        <f t="shared" si="9"/>
        <v>14.967000000000001</v>
      </c>
      <c r="BB41" s="123">
        <f t="shared" si="10"/>
        <v>374.93099999999998</v>
      </c>
      <c r="BC41" s="120"/>
      <c r="BD41" s="120"/>
      <c r="BE41" s="123">
        <f t="shared" si="11"/>
        <v>1055.5429999999999</v>
      </c>
      <c r="BF41" s="120"/>
      <c r="BG41" s="120"/>
      <c r="BH41" s="120"/>
      <c r="BI41" s="120"/>
      <c r="BJ41" s="120"/>
      <c r="BK41" s="120"/>
      <c r="BL41" s="40"/>
      <c r="BM41" s="40"/>
      <c r="BN41" s="99"/>
      <c r="BO41" s="100"/>
    </row>
    <row r="42" spans="1:67" s="43" customFormat="1" ht="27.75" customHeight="1" x14ac:dyDescent="0.2">
      <c r="A42" s="111">
        <v>402</v>
      </c>
      <c r="B42" s="27">
        <f t="shared" si="1"/>
        <v>109</v>
      </c>
      <c r="C42" s="28">
        <f t="shared" si="2"/>
        <v>0</v>
      </c>
      <c r="D42" s="28">
        <f t="shared" si="2"/>
        <v>109</v>
      </c>
      <c r="E42" s="29">
        <f t="shared" si="3"/>
        <v>109</v>
      </c>
      <c r="F42" s="30"/>
      <c r="G42" s="30">
        <v>109</v>
      </c>
      <c r="H42" s="31">
        <f t="shared" si="4"/>
        <v>0</v>
      </c>
      <c r="I42" s="31"/>
      <c r="J42" s="31"/>
      <c r="K42" s="32"/>
      <c r="L42" s="33"/>
      <c r="M42" s="33"/>
      <c r="N42" s="34">
        <f t="shared" si="5"/>
        <v>0</v>
      </c>
      <c r="O42" s="35"/>
      <c r="P42" s="35"/>
      <c r="Q42" s="36"/>
      <c r="R42" s="36"/>
      <c r="S42" s="37"/>
      <c r="T42" s="38"/>
      <c r="U42" s="38"/>
      <c r="V42" s="39"/>
      <c r="W42" s="40"/>
      <c r="X42" s="40"/>
      <c r="Y42" s="40"/>
      <c r="Z42" s="40"/>
      <c r="AA42" s="40"/>
      <c r="AB42" s="40"/>
      <c r="AC42" s="40"/>
      <c r="AD42" s="40"/>
      <c r="AE42" s="41"/>
      <c r="AF42" s="41"/>
      <c r="AG42" s="40"/>
      <c r="AH42" s="40"/>
      <c r="AI42" s="40"/>
      <c r="AJ42" s="40"/>
      <c r="AK42" s="40"/>
      <c r="AL42" s="40"/>
      <c r="AM42" s="117">
        <v>1.3</v>
      </c>
      <c r="AN42" s="117">
        <v>2861.2928299999999</v>
      </c>
      <c r="AO42" s="117">
        <v>0.41</v>
      </c>
      <c r="AP42" s="117">
        <v>9.3149209699999993</v>
      </c>
      <c r="AQ42" s="117">
        <v>233.34</v>
      </c>
      <c r="AR42" s="117">
        <v>656.92219</v>
      </c>
      <c r="AS42" s="117">
        <v>1.2</v>
      </c>
      <c r="AT42" s="117">
        <v>1.3</v>
      </c>
      <c r="AU42" s="117">
        <v>2.9</v>
      </c>
      <c r="AV42" s="117">
        <v>4934</v>
      </c>
      <c r="AW42" s="125">
        <f t="shared" si="6"/>
        <v>6453.6719999999996</v>
      </c>
      <c r="AX42" s="123">
        <f t="shared" si="7"/>
        <v>5277.0249999999996</v>
      </c>
      <c r="AY42" s="37">
        <f t="shared" si="12"/>
        <v>4325.4303278688521</v>
      </c>
      <c r="AZ42" s="125">
        <f t="shared" si="8"/>
        <v>951.59467213114749</v>
      </c>
      <c r="BA42" s="123">
        <f t="shared" si="9"/>
        <v>12.183999999999999</v>
      </c>
      <c r="BB42" s="123">
        <f t="shared" si="10"/>
        <v>305.209</v>
      </c>
      <c r="BC42" s="120"/>
      <c r="BD42" s="120"/>
      <c r="BE42" s="123">
        <f t="shared" si="11"/>
        <v>859.25400000000002</v>
      </c>
      <c r="BF42" s="120"/>
      <c r="BG42" s="120"/>
      <c r="BH42" s="120"/>
      <c r="BI42" s="120"/>
      <c r="BJ42" s="120"/>
      <c r="BK42" s="120"/>
      <c r="BL42" s="40"/>
      <c r="BM42" s="40"/>
      <c r="BN42" s="99"/>
      <c r="BO42" s="100"/>
    </row>
    <row r="43" spans="1:67" s="43" customFormat="1" ht="27.75" customHeight="1" x14ac:dyDescent="0.2">
      <c r="A43" s="111">
        <v>406</v>
      </c>
      <c r="B43" s="27">
        <f t="shared" si="1"/>
        <v>28</v>
      </c>
      <c r="C43" s="28">
        <f t="shared" si="2"/>
        <v>0</v>
      </c>
      <c r="D43" s="28">
        <f t="shared" si="2"/>
        <v>28</v>
      </c>
      <c r="E43" s="29">
        <f t="shared" si="3"/>
        <v>0</v>
      </c>
      <c r="F43" s="30"/>
      <c r="G43" s="30"/>
      <c r="H43" s="31">
        <f t="shared" si="4"/>
        <v>28</v>
      </c>
      <c r="I43" s="31"/>
      <c r="J43" s="31">
        <v>28</v>
      </c>
      <c r="K43" s="32"/>
      <c r="L43" s="33"/>
      <c r="M43" s="33"/>
      <c r="N43" s="34">
        <f t="shared" si="5"/>
        <v>0</v>
      </c>
      <c r="O43" s="35"/>
      <c r="P43" s="35"/>
      <c r="Q43" s="36"/>
      <c r="R43" s="36"/>
      <c r="S43" s="37"/>
      <c r="T43" s="38"/>
      <c r="U43" s="38"/>
      <c r="V43" s="39"/>
      <c r="W43" s="40"/>
      <c r="X43" s="40"/>
      <c r="Y43" s="40"/>
      <c r="Z43" s="40"/>
      <c r="AA43" s="40"/>
      <c r="AB43" s="40"/>
      <c r="AC43" s="40"/>
      <c r="AD43" s="40"/>
      <c r="AE43" s="41"/>
      <c r="AF43" s="41"/>
      <c r="AG43" s="40"/>
      <c r="AH43" s="40"/>
      <c r="AI43" s="40"/>
      <c r="AJ43" s="40"/>
      <c r="AK43" s="40"/>
      <c r="AL43" s="40"/>
      <c r="AM43" s="117">
        <v>1.3</v>
      </c>
      <c r="AN43" s="117">
        <v>2861.2928299999999</v>
      </c>
      <c r="AO43" s="117">
        <v>0.41</v>
      </c>
      <c r="AP43" s="117">
        <v>9.3149209699999993</v>
      </c>
      <c r="AQ43" s="117">
        <v>233.34</v>
      </c>
      <c r="AR43" s="117">
        <v>656.92219</v>
      </c>
      <c r="AS43" s="117">
        <v>1.2</v>
      </c>
      <c r="AT43" s="117">
        <v>1.3</v>
      </c>
      <c r="AU43" s="117">
        <v>2.9</v>
      </c>
      <c r="AV43" s="117">
        <v>4934</v>
      </c>
      <c r="AW43" s="125">
        <f t="shared" si="6"/>
        <v>2155.172</v>
      </c>
      <c r="AX43" s="123">
        <f t="shared" si="7"/>
        <v>1762.2360000000001</v>
      </c>
      <c r="AY43" s="37">
        <f t="shared" si="12"/>
        <v>1444.4557377049182</v>
      </c>
      <c r="AZ43" s="125">
        <f t="shared" si="8"/>
        <v>317.78026229508191</v>
      </c>
      <c r="BA43" s="123">
        <f t="shared" si="9"/>
        <v>4.069</v>
      </c>
      <c r="BB43" s="123">
        <f t="shared" si="10"/>
        <v>101.923</v>
      </c>
      <c r="BC43" s="120"/>
      <c r="BD43" s="120"/>
      <c r="BE43" s="123">
        <f t="shared" si="11"/>
        <v>286.94400000000002</v>
      </c>
      <c r="BF43" s="120"/>
      <c r="BG43" s="120"/>
      <c r="BH43" s="120"/>
      <c r="BI43" s="120"/>
      <c r="BJ43" s="120"/>
      <c r="BK43" s="120"/>
      <c r="BL43" s="40"/>
      <c r="BM43" s="40"/>
      <c r="BN43" s="99"/>
      <c r="BO43" s="100"/>
    </row>
    <row r="44" spans="1:67" s="43" customFormat="1" ht="27.75" customHeight="1" x14ac:dyDescent="0.2">
      <c r="A44" s="111">
        <v>416</v>
      </c>
      <c r="B44" s="27">
        <f t="shared" si="1"/>
        <v>110</v>
      </c>
      <c r="C44" s="28">
        <f t="shared" si="2"/>
        <v>0</v>
      </c>
      <c r="D44" s="28">
        <f t="shared" si="2"/>
        <v>110</v>
      </c>
      <c r="E44" s="29">
        <f t="shared" si="3"/>
        <v>110</v>
      </c>
      <c r="F44" s="30"/>
      <c r="G44" s="30">
        <v>110</v>
      </c>
      <c r="H44" s="31">
        <f t="shared" si="4"/>
        <v>0</v>
      </c>
      <c r="I44" s="31"/>
      <c r="J44" s="31"/>
      <c r="K44" s="32"/>
      <c r="L44" s="33"/>
      <c r="M44" s="33"/>
      <c r="N44" s="34">
        <f t="shared" si="5"/>
        <v>0</v>
      </c>
      <c r="O44" s="35"/>
      <c r="P44" s="35"/>
      <c r="Q44" s="36"/>
      <c r="R44" s="36"/>
      <c r="S44" s="37"/>
      <c r="T44" s="38"/>
      <c r="U44" s="38"/>
      <c r="V44" s="39"/>
      <c r="W44" s="40"/>
      <c r="X44" s="40"/>
      <c r="Y44" s="40"/>
      <c r="Z44" s="40"/>
      <c r="AA44" s="40"/>
      <c r="AB44" s="40"/>
      <c r="AC44" s="40"/>
      <c r="AD44" s="40"/>
      <c r="AE44" s="41"/>
      <c r="AF44" s="41"/>
      <c r="AG44" s="40"/>
      <c r="AH44" s="40"/>
      <c r="AI44" s="40"/>
      <c r="AJ44" s="40"/>
      <c r="AK44" s="40"/>
      <c r="AL44" s="40"/>
      <c r="AM44" s="117">
        <v>1.3</v>
      </c>
      <c r="AN44" s="117">
        <v>2861.2928299999999</v>
      </c>
      <c r="AO44" s="117">
        <v>0.41</v>
      </c>
      <c r="AP44" s="117">
        <v>9.3149209699999993</v>
      </c>
      <c r="AQ44" s="117">
        <v>233.34</v>
      </c>
      <c r="AR44" s="117">
        <v>656.92219</v>
      </c>
      <c r="AS44" s="117">
        <v>1.2</v>
      </c>
      <c r="AT44" s="117">
        <v>1.3</v>
      </c>
      <c r="AU44" s="117">
        <v>2.9</v>
      </c>
      <c r="AV44" s="117">
        <v>4934</v>
      </c>
      <c r="AW44" s="125">
        <f t="shared" si="6"/>
        <v>6512.88</v>
      </c>
      <c r="AX44" s="123">
        <f t="shared" si="7"/>
        <v>5325.4380000000001</v>
      </c>
      <c r="AY44" s="37">
        <f t="shared" si="12"/>
        <v>4365.1131147540991</v>
      </c>
      <c r="AZ44" s="125">
        <f t="shared" si="8"/>
        <v>960.32488524590099</v>
      </c>
      <c r="BA44" s="123">
        <f t="shared" si="9"/>
        <v>12.295999999999999</v>
      </c>
      <c r="BB44" s="123">
        <f t="shared" si="10"/>
        <v>308.00900000000001</v>
      </c>
      <c r="BC44" s="120"/>
      <c r="BD44" s="120"/>
      <c r="BE44" s="123">
        <f t="shared" si="11"/>
        <v>867.13699999999994</v>
      </c>
      <c r="BF44" s="120"/>
      <c r="BG44" s="120"/>
      <c r="BH44" s="120"/>
      <c r="BI44" s="120"/>
      <c r="BJ44" s="120"/>
      <c r="BK44" s="120"/>
      <c r="BL44" s="40"/>
      <c r="BM44" s="40"/>
      <c r="BN44" s="99"/>
      <c r="BO44" s="100"/>
    </row>
    <row r="45" spans="1:67" s="43" customFormat="1" ht="27.75" customHeight="1" x14ac:dyDescent="0.2">
      <c r="A45" s="111">
        <v>439</v>
      </c>
      <c r="B45" s="27">
        <f t="shared" si="1"/>
        <v>182</v>
      </c>
      <c r="C45" s="28">
        <f t="shared" si="2"/>
        <v>0</v>
      </c>
      <c r="D45" s="28">
        <f t="shared" si="2"/>
        <v>182</v>
      </c>
      <c r="E45" s="29">
        <f t="shared" si="3"/>
        <v>182</v>
      </c>
      <c r="F45" s="30"/>
      <c r="G45" s="30">
        <v>182</v>
      </c>
      <c r="H45" s="31">
        <f t="shared" si="4"/>
        <v>0</v>
      </c>
      <c r="I45" s="31"/>
      <c r="J45" s="31"/>
      <c r="K45" s="32"/>
      <c r="L45" s="33"/>
      <c r="M45" s="33"/>
      <c r="N45" s="34">
        <f t="shared" si="5"/>
        <v>0</v>
      </c>
      <c r="O45" s="35"/>
      <c r="P45" s="35"/>
      <c r="Q45" s="36"/>
      <c r="R45" s="36"/>
      <c r="S45" s="37"/>
      <c r="T45" s="38"/>
      <c r="U45" s="38"/>
      <c r="V45" s="39"/>
      <c r="W45" s="40"/>
      <c r="X45" s="40"/>
      <c r="Y45" s="40"/>
      <c r="Z45" s="40"/>
      <c r="AA45" s="40"/>
      <c r="AB45" s="40"/>
      <c r="AC45" s="40"/>
      <c r="AD45" s="40"/>
      <c r="AE45" s="41"/>
      <c r="AF45" s="41"/>
      <c r="AG45" s="40"/>
      <c r="AH45" s="40"/>
      <c r="AI45" s="40"/>
      <c r="AJ45" s="40"/>
      <c r="AK45" s="40"/>
      <c r="AL45" s="40"/>
      <c r="AM45" s="117">
        <v>1.3</v>
      </c>
      <c r="AN45" s="117">
        <v>2861.2928299999999</v>
      </c>
      <c r="AO45" s="117">
        <v>0.41</v>
      </c>
      <c r="AP45" s="117">
        <v>9.3149209699999993</v>
      </c>
      <c r="AQ45" s="117">
        <v>233.34</v>
      </c>
      <c r="AR45" s="117">
        <v>656.92219</v>
      </c>
      <c r="AS45" s="117">
        <v>1.2</v>
      </c>
      <c r="AT45" s="117">
        <v>1.3</v>
      </c>
      <c r="AU45" s="117">
        <v>2.9</v>
      </c>
      <c r="AV45" s="117">
        <v>4934</v>
      </c>
      <c r="AW45" s="125">
        <f t="shared" si="6"/>
        <v>10775.857</v>
      </c>
      <c r="AX45" s="123">
        <f t="shared" si="7"/>
        <v>8811.18</v>
      </c>
      <c r="AY45" s="37">
        <f t="shared" si="12"/>
        <v>7222.2786885245914</v>
      </c>
      <c r="AZ45" s="125">
        <f t="shared" si="8"/>
        <v>1588.9013114754089</v>
      </c>
      <c r="BA45" s="123">
        <f t="shared" si="9"/>
        <v>20.344000000000001</v>
      </c>
      <c r="BB45" s="123">
        <f t="shared" si="10"/>
        <v>509.61500000000001</v>
      </c>
      <c r="BC45" s="120"/>
      <c r="BD45" s="120"/>
      <c r="BE45" s="123">
        <f t="shared" si="11"/>
        <v>1434.7180000000001</v>
      </c>
      <c r="BF45" s="120"/>
      <c r="BG45" s="120"/>
      <c r="BH45" s="120"/>
      <c r="BI45" s="120"/>
      <c r="BJ45" s="120"/>
      <c r="BK45" s="120"/>
      <c r="BL45" s="40"/>
      <c r="BM45" s="40"/>
      <c r="BN45" s="99"/>
      <c r="BO45" s="100"/>
    </row>
    <row r="46" spans="1:67" s="43" customFormat="1" ht="27.75" customHeight="1" x14ac:dyDescent="0.2">
      <c r="A46" s="111">
        <v>440</v>
      </c>
      <c r="B46" s="27">
        <f t="shared" si="1"/>
        <v>75</v>
      </c>
      <c r="C46" s="28">
        <f t="shared" si="2"/>
        <v>0</v>
      </c>
      <c r="D46" s="28">
        <f t="shared" si="2"/>
        <v>75</v>
      </c>
      <c r="E46" s="29">
        <f t="shared" si="3"/>
        <v>0</v>
      </c>
      <c r="F46" s="30"/>
      <c r="G46" s="30"/>
      <c r="H46" s="31">
        <f t="shared" si="4"/>
        <v>75</v>
      </c>
      <c r="I46" s="31"/>
      <c r="J46" s="31">
        <v>75</v>
      </c>
      <c r="K46" s="32"/>
      <c r="L46" s="33"/>
      <c r="M46" s="33"/>
      <c r="N46" s="34">
        <f t="shared" si="5"/>
        <v>0</v>
      </c>
      <c r="O46" s="35"/>
      <c r="P46" s="35"/>
      <c r="Q46" s="36"/>
      <c r="R46" s="36"/>
      <c r="S46" s="37"/>
      <c r="T46" s="38"/>
      <c r="U46" s="38"/>
      <c r="V46" s="39"/>
      <c r="W46" s="40"/>
      <c r="X46" s="40"/>
      <c r="Y46" s="40"/>
      <c r="Z46" s="40"/>
      <c r="AA46" s="40"/>
      <c r="AB46" s="40"/>
      <c r="AC46" s="40"/>
      <c r="AD46" s="40"/>
      <c r="AE46" s="41"/>
      <c r="AF46" s="41"/>
      <c r="AG46" s="40"/>
      <c r="AH46" s="40"/>
      <c r="AI46" s="40"/>
      <c r="AJ46" s="40"/>
      <c r="AK46" s="40"/>
      <c r="AL46" s="40"/>
      <c r="AM46" s="117">
        <v>1.3</v>
      </c>
      <c r="AN46" s="117">
        <v>2861.2928299999999</v>
      </c>
      <c r="AO46" s="117">
        <v>0.41</v>
      </c>
      <c r="AP46" s="117">
        <v>9.3149209699999993</v>
      </c>
      <c r="AQ46" s="117">
        <v>233.34</v>
      </c>
      <c r="AR46" s="117">
        <v>656.92219</v>
      </c>
      <c r="AS46" s="117">
        <v>1.2</v>
      </c>
      <c r="AT46" s="117">
        <v>1.3</v>
      </c>
      <c r="AU46" s="117">
        <v>2.9</v>
      </c>
      <c r="AV46" s="117">
        <v>4934</v>
      </c>
      <c r="AW46" s="125">
        <f t="shared" si="6"/>
        <v>5772.78</v>
      </c>
      <c r="AX46" s="123">
        <f t="shared" si="7"/>
        <v>4720.2749999999996</v>
      </c>
      <c r="AY46" s="37">
        <f t="shared" si="12"/>
        <v>3869.0778688524588</v>
      </c>
      <c r="AZ46" s="125">
        <f t="shared" si="8"/>
        <v>851.19713114754086</v>
      </c>
      <c r="BA46" s="123">
        <f t="shared" si="9"/>
        <v>10.898</v>
      </c>
      <c r="BB46" s="123">
        <f t="shared" si="10"/>
        <v>273.00799999999998</v>
      </c>
      <c r="BC46" s="120"/>
      <c r="BD46" s="120"/>
      <c r="BE46" s="123">
        <f t="shared" si="11"/>
        <v>768.59900000000005</v>
      </c>
      <c r="BF46" s="120"/>
      <c r="BG46" s="120"/>
      <c r="BH46" s="120"/>
      <c r="BI46" s="120"/>
      <c r="BJ46" s="120"/>
      <c r="BK46" s="120"/>
      <c r="BL46" s="40"/>
      <c r="BM46" s="40"/>
      <c r="BN46" s="99"/>
      <c r="BO46" s="100"/>
    </row>
    <row r="47" spans="1:67" s="43" customFormat="1" ht="27.75" customHeight="1" x14ac:dyDescent="0.2">
      <c r="A47" s="111">
        <v>506</v>
      </c>
      <c r="B47" s="27">
        <f t="shared" si="1"/>
        <v>159</v>
      </c>
      <c r="C47" s="28">
        <f t="shared" si="2"/>
        <v>0</v>
      </c>
      <c r="D47" s="28">
        <f t="shared" si="2"/>
        <v>159</v>
      </c>
      <c r="E47" s="29">
        <f t="shared" si="3"/>
        <v>159</v>
      </c>
      <c r="F47" s="30"/>
      <c r="G47" s="30">
        <v>159</v>
      </c>
      <c r="H47" s="31">
        <f t="shared" si="4"/>
        <v>0</v>
      </c>
      <c r="I47" s="31"/>
      <c r="J47" s="31"/>
      <c r="K47" s="32"/>
      <c r="L47" s="33"/>
      <c r="M47" s="33"/>
      <c r="N47" s="34">
        <f t="shared" si="5"/>
        <v>0</v>
      </c>
      <c r="O47" s="35"/>
      <c r="P47" s="35"/>
      <c r="Q47" s="36"/>
      <c r="R47" s="36"/>
      <c r="S47" s="37"/>
      <c r="T47" s="38"/>
      <c r="U47" s="38"/>
      <c r="V47" s="39"/>
      <c r="W47" s="40"/>
      <c r="X47" s="40"/>
      <c r="Y47" s="40"/>
      <c r="Z47" s="40"/>
      <c r="AA47" s="40"/>
      <c r="AB47" s="40"/>
      <c r="AC47" s="40"/>
      <c r="AD47" s="40"/>
      <c r="AE47" s="41"/>
      <c r="AF47" s="41"/>
      <c r="AG47" s="40"/>
      <c r="AH47" s="40"/>
      <c r="AI47" s="40"/>
      <c r="AJ47" s="40"/>
      <c r="AK47" s="40"/>
      <c r="AL47" s="40"/>
      <c r="AM47" s="117">
        <v>1.3</v>
      </c>
      <c r="AN47" s="117">
        <v>2861.2928299999999</v>
      </c>
      <c r="AO47" s="117">
        <v>0.41</v>
      </c>
      <c r="AP47" s="117">
        <v>9.3149209699999993</v>
      </c>
      <c r="AQ47" s="117">
        <v>233.34</v>
      </c>
      <c r="AR47" s="117">
        <v>656.92219</v>
      </c>
      <c r="AS47" s="117">
        <v>1.2</v>
      </c>
      <c r="AT47" s="117">
        <v>1.3</v>
      </c>
      <c r="AU47" s="117">
        <v>2.9</v>
      </c>
      <c r="AV47" s="117">
        <v>4934</v>
      </c>
      <c r="AW47" s="125">
        <f t="shared" si="6"/>
        <v>9414.0730000000003</v>
      </c>
      <c r="AX47" s="123">
        <f t="shared" si="7"/>
        <v>7697.6790000000001</v>
      </c>
      <c r="AY47" s="37">
        <f t="shared" si="12"/>
        <v>6309.5729508196719</v>
      </c>
      <c r="AZ47" s="125">
        <f t="shared" si="8"/>
        <v>1388.1060491803282</v>
      </c>
      <c r="BA47" s="123">
        <f t="shared" si="9"/>
        <v>17.773</v>
      </c>
      <c r="BB47" s="123">
        <f t="shared" si="10"/>
        <v>445.21300000000002</v>
      </c>
      <c r="BC47" s="120"/>
      <c r="BD47" s="120"/>
      <c r="BE47" s="123">
        <f t="shared" si="11"/>
        <v>1253.4079999999999</v>
      </c>
      <c r="BF47" s="120"/>
      <c r="BG47" s="120"/>
      <c r="BH47" s="120"/>
      <c r="BI47" s="120"/>
      <c r="BJ47" s="120"/>
      <c r="BK47" s="120"/>
      <c r="BL47" s="40"/>
      <c r="BM47" s="40"/>
      <c r="BN47" s="99"/>
      <c r="BO47" s="100"/>
    </row>
    <row r="48" spans="1:67" s="43" customFormat="1" ht="27.75" customHeight="1" x14ac:dyDescent="0.2">
      <c r="A48" s="111">
        <v>513</v>
      </c>
      <c r="B48" s="27">
        <f t="shared" si="1"/>
        <v>118</v>
      </c>
      <c r="C48" s="28">
        <f t="shared" si="2"/>
        <v>0</v>
      </c>
      <c r="D48" s="28">
        <f t="shared" si="2"/>
        <v>118</v>
      </c>
      <c r="E48" s="29">
        <f t="shared" si="3"/>
        <v>118</v>
      </c>
      <c r="F48" s="30"/>
      <c r="G48" s="30">
        <v>118</v>
      </c>
      <c r="H48" s="31">
        <f t="shared" si="4"/>
        <v>0</v>
      </c>
      <c r="I48" s="31"/>
      <c r="J48" s="31"/>
      <c r="K48" s="32"/>
      <c r="L48" s="33"/>
      <c r="M48" s="33"/>
      <c r="N48" s="34">
        <f t="shared" si="5"/>
        <v>0</v>
      </c>
      <c r="O48" s="35"/>
      <c r="P48" s="35"/>
      <c r="Q48" s="36"/>
      <c r="R48" s="36"/>
      <c r="S48" s="37"/>
      <c r="T48" s="38"/>
      <c r="U48" s="38"/>
      <c r="V48" s="39"/>
      <c r="W48" s="40"/>
      <c r="X48" s="40"/>
      <c r="Y48" s="40"/>
      <c r="Z48" s="40"/>
      <c r="AA48" s="40"/>
      <c r="AB48" s="40"/>
      <c r="AC48" s="40"/>
      <c r="AD48" s="40"/>
      <c r="AE48" s="41"/>
      <c r="AF48" s="41"/>
      <c r="AG48" s="40"/>
      <c r="AH48" s="40"/>
      <c r="AI48" s="40"/>
      <c r="AJ48" s="40"/>
      <c r="AK48" s="40"/>
      <c r="AL48" s="40"/>
      <c r="AM48" s="117">
        <v>1.3</v>
      </c>
      <c r="AN48" s="117">
        <v>2861.2928299999999</v>
      </c>
      <c r="AO48" s="117">
        <v>0.41</v>
      </c>
      <c r="AP48" s="117">
        <v>9.3149209699999993</v>
      </c>
      <c r="AQ48" s="117">
        <v>233.34</v>
      </c>
      <c r="AR48" s="117">
        <v>656.92219</v>
      </c>
      <c r="AS48" s="117">
        <v>1.2</v>
      </c>
      <c r="AT48" s="117">
        <v>1.3</v>
      </c>
      <c r="AU48" s="117">
        <v>2.9</v>
      </c>
      <c r="AV48" s="117">
        <v>4934</v>
      </c>
      <c r="AW48" s="125">
        <f t="shared" si="6"/>
        <v>6986.5439999999999</v>
      </c>
      <c r="AX48" s="123">
        <f t="shared" si="7"/>
        <v>5712.7430000000004</v>
      </c>
      <c r="AY48" s="37">
        <f t="shared" si="12"/>
        <v>4682.5762295081968</v>
      </c>
      <c r="AZ48" s="125">
        <f t="shared" si="8"/>
        <v>1030.1667704918036</v>
      </c>
      <c r="BA48" s="123">
        <f t="shared" si="9"/>
        <v>13.19</v>
      </c>
      <c r="BB48" s="123">
        <f t="shared" si="10"/>
        <v>330.40899999999999</v>
      </c>
      <c r="BC48" s="120"/>
      <c r="BD48" s="120"/>
      <c r="BE48" s="123">
        <f t="shared" si="11"/>
        <v>930.202</v>
      </c>
      <c r="BF48" s="120"/>
      <c r="BG48" s="120"/>
      <c r="BH48" s="120"/>
      <c r="BI48" s="120"/>
      <c r="BJ48" s="120"/>
      <c r="BK48" s="120"/>
      <c r="BL48" s="40"/>
      <c r="BM48" s="40"/>
      <c r="BN48" s="99"/>
      <c r="BO48" s="100"/>
    </row>
    <row r="49" spans="1:67" s="43" customFormat="1" ht="27.75" customHeight="1" x14ac:dyDescent="0.2">
      <c r="A49" s="111">
        <v>596</v>
      </c>
      <c r="B49" s="27">
        <f t="shared" si="1"/>
        <v>134</v>
      </c>
      <c r="C49" s="28">
        <f t="shared" si="2"/>
        <v>0</v>
      </c>
      <c r="D49" s="28">
        <f t="shared" si="2"/>
        <v>134</v>
      </c>
      <c r="E49" s="29">
        <f t="shared" si="3"/>
        <v>134</v>
      </c>
      <c r="F49" s="30"/>
      <c r="G49" s="30">
        <v>134</v>
      </c>
      <c r="H49" s="31">
        <f t="shared" si="4"/>
        <v>0</v>
      </c>
      <c r="I49" s="31"/>
      <c r="J49" s="31"/>
      <c r="K49" s="32"/>
      <c r="L49" s="33"/>
      <c r="M49" s="33"/>
      <c r="N49" s="34">
        <f t="shared" si="5"/>
        <v>0</v>
      </c>
      <c r="O49" s="35"/>
      <c r="P49" s="35"/>
      <c r="Q49" s="36"/>
      <c r="R49" s="36"/>
      <c r="S49" s="37"/>
      <c r="T49" s="38"/>
      <c r="U49" s="38"/>
      <c r="V49" s="39"/>
      <c r="W49" s="40"/>
      <c r="X49" s="40"/>
      <c r="Y49" s="40"/>
      <c r="Z49" s="40"/>
      <c r="AA49" s="40"/>
      <c r="AB49" s="40"/>
      <c r="AC49" s="40"/>
      <c r="AD49" s="40"/>
      <c r="AE49" s="41"/>
      <c r="AF49" s="41"/>
      <c r="AG49" s="40"/>
      <c r="AH49" s="40"/>
      <c r="AI49" s="40"/>
      <c r="AJ49" s="40"/>
      <c r="AK49" s="40"/>
      <c r="AL49" s="40"/>
      <c r="AM49" s="117">
        <v>1.3</v>
      </c>
      <c r="AN49" s="117">
        <v>2861.2928299999999</v>
      </c>
      <c r="AO49" s="117">
        <v>0.41</v>
      </c>
      <c r="AP49" s="117">
        <v>9.3149209699999993</v>
      </c>
      <c r="AQ49" s="117">
        <v>233.34</v>
      </c>
      <c r="AR49" s="117">
        <v>656.92219</v>
      </c>
      <c r="AS49" s="117">
        <v>1.2</v>
      </c>
      <c r="AT49" s="117">
        <v>1.3</v>
      </c>
      <c r="AU49" s="117">
        <v>2.9</v>
      </c>
      <c r="AV49" s="117">
        <v>4934</v>
      </c>
      <c r="AW49" s="125">
        <f t="shared" si="6"/>
        <v>7933.8720000000003</v>
      </c>
      <c r="AX49" s="123">
        <f t="shared" si="7"/>
        <v>6487.3519999999999</v>
      </c>
      <c r="AY49" s="37">
        <f t="shared" si="12"/>
        <v>5317.501639344262</v>
      </c>
      <c r="AZ49" s="125">
        <f t="shared" si="8"/>
        <v>1169.8503606557379</v>
      </c>
      <c r="BA49" s="123">
        <f t="shared" si="9"/>
        <v>14.978</v>
      </c>
      <c r="BB49" s="123">
        <f t="shared" si="10"/>
        <v>375.21100000000001</v>
      </c>
      <c r="BC49" s="120"/>
      <c r="BD49" s="120"/>
      <c r="BE49" s="123">
        <f t="shared" si="11"/>
        <v>1056.3309999999999</v>
      </c>
      <c r="BF49" s="120"/>
      <c r="BG49" s="120"/>
      <c r="BH49" s="120"/>
      <c r="BI49" s="120"/>
      <c r="BJ49" s="120"/>
      <c r="BK49" s="120"/>
      <c r="BL49" s="40"/>
      <c r="BM49" s="40"/>
      <c r="BN49" s="99"/>
      <c r="BO49" s="100"/>
    </row>
    <row r="50" spans="1:67" s="43" customFormat="1" ht="27.75" customHeight="1" x14ac:dyDescent="0.2">
      <c r="A50" s="111">
        <v>640</v>
      </c>
      <c r="B50" s="27">
        <f t="shared" si="1"/>
        <v>41</v>
      </c>
      <c r="C50" s="28">
        <f t="shared" si="2"/>
        <v>0</v>
      </c>
      <c r="D50" s="28">
        <f t="shared" si="2"/>
        <v>41</v>
      </c>
      <c r="E50" s="29">
        <f t="shared" si="3"/>
        <v>0</v>
      </c>
      <c r="F50" s="30"/>
      <c r="G50" s="30"/>
      <c r="H50" s="31">
        <f t="shared" si="4"/>
        <v>41</v>
      </c>
      <c r="I50" s="31"/>
      <c r="J50" s="31">
        <v>41</v>
      </c>
      <c r="K50" s="32"/>
      <c r="L50" s="33"/>
      <c r="M50" s="33"/>
      <c r="N50" s="34">
        <f t="shared" si="5"/>
        <v>0</v>
      </c>
      <c r="O50" s="35"/>
      <c r="P50" s="35"/>
      <c r="Q50" s="36"/>
      <c r="R50" s="36"/>
      <c r="S50" s="37"/>
      <c r="T50" s="38"/>
      <c r="U50" s="38"/>
      <c r="V50" s="39"/>
      <c r="W50" s="40"/>
      <c r="X50" s="40"/>
      <c r="Y50" s="40"/>
      <c r="Z50" s="40"/>
      <c r="AA50" s="40"/>
      <c r="AB50" s="40"/>
      <c r="AC50" s="40"/>
      <c r="AD50" s="40"/>
      <c r="AE50" s="41"/>
      <c r="AF50" s="41"/>
      <c r="AG50" s="40"/>
      <c r="AH50" s="40"/>
      <c r="AI50" s="40"/>
      <c r="AJ50" s="40"/>
      <c r="AK50" s="40"/>
      <c r="AL50" s="40"/>
      <c r="AM50" s="117">
        <v>1.3</v>
      </c>
      <c r="AN50" s="117">
        <v>2861.2928299999999</v>
      </c>
      <c r="AO50" s="117">
        <v>0.41</v>
      </c>
      <c r="AP50" s="117">
        <v>9.3149209699999993</v>
      </c>
      <c r="AQ50" s="117">
        <v>233.34</v>
      </c>
      <c r="AR50" s="117">
        <v>656.92219</v>
      </c>
      <c r="AS50" s="117">
        <v>1.2</v>
      </c>
      <c r="AT50" s="117">
        <v>1.3</v>
      </c>
      <c r="AU50" s="117">
        <v>2.9</v>
      </c>
      <c r="AV50" s="117">
        <v>4934</v>
      </c>
      <c r="AW50" s="125">
        <f t="shared" si="6"/>
        <v>3155.7860000000001</v>
      </c>
      <c r="AX50" s="123">
        <f t="shared" si="7"/>
        <v>2580.4169999999999</v>
      </c>
      <c r="AY50" s="37">
        <f t="shared" si="12"/>
        <v>2115.0959016393444</v>
      </c>
      <c r="AZ50" s="125">
        <f t="shared" si="8"/>
        <v>465.32109836065547</v>
      </c>
      <c r="BA50" s="123">
        <f t="shared" si="9"/>
        <v>5.9580000000000002</v>
      </c>
      <c r="BB50" s="123">
        <f t="shared" si="10"/>
        <v>149.244</v>
      </c>
      <c r="BC50" s="120"/>
      <c r="BD50" s="120"/>
      <c r="BE50" s="123">
        <f t="shared" si="11"/>
        <v>420.16699999999997</v>
      </c>
      <c r="BF50" s="120"/>
      <c r="BG50" s="120"/>
      <c r="BH50" s="120"/>
      <c r="BI50" s="120"/>
      <c r="BJ50" s="120"/>
      <c r="BK50" s="120"/>
      <c r="BL50" s="40"/>
      <c r="BM50" s="40"/>
      <c r="BN50" s="99"/>
      <c r="BO50" s="100"/>
    </row>
    <row r="51" spans="1:67" s="43" customFormat="1" ht="27.75" customHeight="1" x14ac:dyDescent="0.2">
      <c r="A51" s="111">
        <v>641</v>
      </c>
      <c r="B51" s="27">
        <f t="shared" si="1"/>
        <v>196</v>
      </c>
      <c r="C51" s="28">
        <f t="shared" si="2"/>
        <v>0</v>
      </c>
      <c r="D51" s="28">
        <f t="shared" si="2"/>
        <v>196</v>
      </c>
      <c r="E51" s="29">
        <f t="shared" si="3"/>
        <v>196</v>
      </c>
      <c r="F51" s="30"/>
      <c r="G51" s="30">
        <v>196</v>
      </c>
      <c r="H51" s="31">
        <f t="shared" si="4"/>
        <v>0</v>
      </c>
      <c r="I51" s="31"/>
      <c r="J51" s="31"/>
      <c r="K51" s="32"/>
      <c r="L51" s="33"/>
      <c r="M51" s="33"/>
      <c r="N51" s="34">
        <f t="shared" si="5"/>
        <v>0</v>
      </c>
      <c r="O51" s="35"/>
      <c r="P51" s="35"/>
      <c r="Q51" s="36"/>
      <c r="R51" s="36"/>
      <c r="S51" s="37"/>
      <c r="T51" s="38"/>
      <c r="U51" s="38"/>
      <c r="V51" s="39"/>
      <c r="W51" s="40"/>
      <c r="X51" s="40"/>
      <c r="Y51" s="40"/>
      <c r="Z51" s="40"/>
      <c r="AA51" s="40"/>
      <c r="AB51" s="40"/>
      <c r="AC51" s="40"/>
      <c r="AD51" s="40"/>
      <c r="AE51" s="41"/>
      <c r="AF51" s="41"/>
      <c r="AG51" s="40"/>
      <c r="AH51" s="40"/>
      <c r="AI51" s="40"/>
      <c r="AJ51" s="40"/>
      <c r="AK51" s="40"/>
      <c r="AL51" s="40"/>
      <c r="AM51" s="117">
        <v>1.3</v>
      </c>
      <c r="AN51" s="117">
        <v>2861.2928299999999</v>
      </c>
      <c r="AO51" s="117">
        <v>0.41</v>
      </c>
      <c r="AP51" s="117">
        <v>9.3149209699999993</v>
      </c>
      <c r="AQ51" s="117">
        <v>233.34</v>
      </c>
      <c r="AR51" s="117">
        <v>656.92219</v>
      </c>
      <c r="AS51" s="117">
        <v>1.2</v>
      </c>
      <c r="AT51" s="117">
        <v>1.3</v>
      </c>
      <c r="AU51" s="117">
        <v>2.9</v>
      </c>
      <c r="AV51" s="117">
        <v>4934</v>
      </c>
      <c r="AW51" s="125">
        <f t="shared" si="6"/>
        <v>11604.769</v>
      </c>
      <c r="AX51" s="123">
        <f t="shared" si="7"/>
        <v>9488.9629999999997</v>
      </c>
      <c r="AY51" s="37">
        <f t="shared" si="12"/>
        <v>7777.8385245901627</v>
      </c>
      <c r="AZ51" s="125">
        <f t="shared" si="8"/>
        <v>1711.124475409837</v>
      </c>
      <c r="BA51" s="123">
        <f t="shared" si="9"/>
        <v>21.908999999999999</v>
      </c>
      <c r="BB51" s="123">
        <f t="shared" si="10"/>
        <v>548.81600000000003</v>
      </c>
      <c r="BC51" s="120"/>
      <c r="BD51" s="120"/>
      <c r="BE51" s="123">
        <f t="shared" si="11"/>
        <v>1545.0809999999999</v>
      </c>
      <c r="BF51" s="120"/>
      <c r="BG51" s="120"/>
      <c r="BH51" s="120"/>
      <c r="BI51" s="120"/>
      <c r="BJ51" s="120"/>
      <c r="BK51" s="120"/>
      <c r="BL51" s="40"/>
      <c r="BM51" s="40"/>
      <c r="BN51" s="99"/>
      <c r="BO51" s="100"/>
    </row>
    <row r="52" spans="1:67" s="43" customFormat="1" ht="27.75" customHeight="1" x14ac:dyDescent="0.2">
      <c r="A52" s="111">
        <v>642</v>
      </c>
      <c r="B52" s="27">
        <f t="shared" si="1"/>
        <v>193</v>
      </c>
      <c r="C52" s="28">
        <f t="shared" si="2"/>
        <v>0</v>
      </c>
      <c r="D52" s="28">
        <f t="shared" si="2"/>
        <v>193</v>
      </c>
      <c r="E52" s="29">
        <f t="shared" si="3"/>
        <v>193</v>
      </c>
      <c r="F52" s="30"/>
      <c r="G52" s="30">
        <v>193</v>
      </c>
      <c r="H52" s="31">
        <f t="shared" si="4"/>
        <v>0</v>
      </c>
      <c r="I52" s="31"/>
      <c r="J52" s="31"/>
      <c r="K52" s="32"/>
      <c r="L52" s="33"/>
      <c r="M52" s="33"/>
      <c r="N52" s="34">
        <f t="shared" si="5"/>
        <v>0</v>
      </c>
      <c r="O52" s="35"/>
      <c r="P52" s="35"/>
      <c r="Q52" s="36"/>
      <c r="R52" s="36"/>
      <c r="S52" s="37"/>
      <c r="T52" s="38"/>
      <c r="U52" s="38"/>
      <c r="V52" s="39"/>
      <c r="W52" s="40"/>
      <c r="X52" s="40"/>
      <c r="Y52" s="40"/>
      <c r="Z52" s="40"/>
      <c r="AA52" s="40"/>
      <c r="AB52" s="40"/>
      <c r="AC52" s="40"/>
      <c r="AD52" s="40"/>
      <c r="AE52" s="41"/>
      <c r="AF52" s="41"/>
      <c r="AG52" s="40"/>
      <c r="AH52" s="40"/>
      <c r="AI52" s="40"/>
      <c r="AJ52" s="40"/>
      <c r="AK52" s="40"/>
      <c r="AL52" s="40"/>
      <c r="AM52" s="117">
        <v>1.3</v>
      </c>
      <c r="AN52" s="117">
        <v>2861.2928299999999</v>
      </c>
      <c r="AO52" s="117">
        <v>0.41</v>
      </c>
      <c r="AP52" s="117">
        <v>9.3149209699999993</v>
      </c>
      <c r="AQ52" s="117">
        <v>233.34</v>
      </c>
      <c r="AR52" s="117">
        <v>656.92219</v>
      </c>
      <c r="AS52" s="117">
        <v>1.2</v>
      </c>
      <c r="AT52" s="117">
        <v>1.3</v>
      </c>
      <c r="AU52" s="117">
        <v>2.9</v>
      </c>
      <c r="AV52" s="117">
        <v>4934</v>
      </c>
      <c r="AW52" s="125">
        <f t="shared" si="6"/>
        <v>11427.143</v>
      </c>
      <c r="AX52" s="123">
        <f t="shared" si="7"/>
        <v>9343.723</v>
      </c>
      <c r="AY52" s="37">
        <f t="shared" si="12"/>
        <v>7658.7893442622953</v>
      </c>
      <c r="AZ52" s="125">
        <f t="shared" si="8"/>
        <v>1684.9336557377046</v>
      </c>
      <c r="BA52" s="123">
        <f t="shared" si="9"/>
        <v>21.573</v>
      </c>
      <c r="BB52" s="123">
        <f t="shared" si="10"/>
        <v>540.41499999999996</v>
      </c>
      <c r="BC52" s="120"/>
      <c r="BD52" s="120"/>
      <c r="BE52" s="123">
        <f t="shared" si="11"/>
        <v>1521.432</v>
      </c>
      <c r="BF52" s="120"/>
      <c r="BG52" s="120"/>
      <c r="BH52" s="120"/>
      <c r="BI52" s="120"/>
      <c r="BJ52" s="120"/>
      <c r="BK52" s="120"/>
      <c r="BL52" s="40"/>
      <c r="BM52" s="40"/>
      <c r="BN52" s="99"/>
      <c r="BO52" s="100"/>
    </row>
    <row r="53" spans="1:67" s="43" customFormat="1" ht="27.75" customHeight="1" x14ac:dyDescent="0.2">
      <c r="A53" s="111">
        <v>643</v>
      </c>
      <c r="B53" s="27">
        <f t="shared" si="1"/>
        <v>205</v>
      </c>
      <c r="C53" s="28">
        <f t="shared" si="2"/>
        <v>0</v>
      </c>
      <c r="D53" s="28">
        <f t="shared" si="2"/>
        <v>205</v>
      </c>
      <c r="E53" s="29">
        <f t="shared" si="3"/>
        <v>205</v>
      </c>
      <c r="F53" s="30"/>
      <c r="G53" s="30">
        <v>205</v>
      </c>
      <c r="H53" s="31">
        <f t="shared" si="4"/>
        <v>0</v>
      </c>
      <c r="I53" s="31"/>
      <c r="J53" s="31"/>
      <c r="K53" s="32"/>
      <c r="L53" s="33"/>
      <c r="M53" s="33"/>
      <c r="N53" s="34">
        <f t="shared" si="5"/>
        <v>0</v>
      </c>
      <c r="O53" s="35"/>
      <c r="P53" s="35"/>
      <c r="Q53" s="36"/>
      <c r="R53" s="36"/>
      <c r="S53" s="37"/>
      <c r="T53" s="38"/>
      <c r="U53" s="38"/>
      <c r="V53" s="39"/>
      <c r="W53" s="40"/>
      <c r="X53" s="40"/>
      <c r="Y53" s="40"/>
      <c r="Z53" s="40"/>
      <c r="AA53" s="40"/>
      <c r="AB53" s="40"/>
      <c r="AC53" s="40"/>
      <c r="AD53" s="40"/>
      <c r="AE53" s="41"/>
      <c r="AF53" s="41"/>
      <c r="AG53" s="40"/>
      <c r="AH53" s="40"/>
      <c r="AI53" s="40"/>
      <c r="AJ53" s="40"/>
      <c r="AK53" s="40"/>
      <c r="AL53" s="40"/>
      <c r="AM53" s="117">
        <v>1.3</v>
      </c>
      <c r="AN53" s="117">
        <v>2861.2928299999999</v>
      </c>
      <c r="AO53" s="117">
        <v>0.41</v>
      </c>
      <c r="AP53" s="117">
        <v>9.3149209699999993</v>
      </c>
      <c r="AQ53" s="117">
        <v>233.34</v>
      </c>
      <c r="AR53" s="117">
        <v>656.92219</v>
      </c>
      <c r="AS53" s="117">
        <v>1.2</v>
      </c>
      <c r="AT53" s="117">
        <v>1.3</v>
      </c>
      <c r="AU53" s="117">
        <v>2.9</v>
      </c>
      <c r="AV53" s="117">
        <v>4934</v>
      </c>
      <c r="AW53" s="125">
        <f t="shared" si="6"/>
        <v>12137.640000000001</v>
      </c>
      <c r="AX53" s="123">
        <f t="shared" si="7"/>
        <v>9924.68</v>
      </c>
      <c r="AY53" s="37">
        <f t="shared" si="12"/>
        <v>8134.9836065573772</v>
      </c>
      <c r="AZ53" s="125">
        <f t="shared" si="8"/>
        <v>1789.696393442623</v>
      </c>
      <c r="BA53" s="123">
        <f t="shared" si="9"/>
        <v>22.914999999999999</v>
      </c>
      <c r="BB53" s="123">
        <f t="shared" si="10"/>
        <v>574.01599999999996</v>
      </c>
      <c r="BC53" s="120"/>
      <c r="BD53" s="120"/>
      <c r="BE53" s="123">
        <f t="shared" si="11"/>
        <v>1616.029</v>
      </c>
      <c r="BF53" s="120"/>
      <c r="BG53" s="120"/>
      <c r="BH53" s="120"/>
      <c r="BI53" s="120"/>
      <c r="BJ53" s="120"/>
      <c r="BK53" s="120"/>
      <c r="BL53" s="40"/>
      <c r="BM53" s="40"/>
      <c r="BN53" s="99"/>
      <c r="BO53" s="100"/>
    </row>
    <row r="54" spans="1:67" s="43" customFormat="1" ht="27.75" customHeight="1" x14ac:dyDescent="0.2">
      <c r="A54" s="111">
        <v>659</v>
      </c>
      <c r="B54" s="27">
        <f t="shared" si="1"/>
        <v>47</v>
      </c>
      <c r="C54" s="28">
        <f t="shared" si="2"/>
        <v>0</v>
      </c>
      <c r="D54" s="28">
        <f t="shared" si="2"/>
        <v>47</v>
      </c>
      <c r="E54" s="29">
        <f t="shared" si="3"/>
        <v>0</v>
      </c>
      <c r="F54" s="30"/>
      <c r="G54" s="30"/>
      <c r="H54" s="31">
        <f t="shared" si="4"/>
        <v>47</v>
      </c>
      <c r="I54" s="31"/>
      <c r="J54" s="31">
        <v>47</v>
      </c>
      <c r="K54" s="32"/>
      <c r="L54" s="33"/>
      <c r="M54" s="33"/>
      <c r="N54" s="34">
        <f t="shared" si="5"/>
        <v>0</v>
      </c>
      <c r="O54" s="35"/>
      <c r="P54" s="35"/>
      <c r="Q54" s="36"/>
      <c r="R54" s="36"/>
      <c r="S54" s="37"/>
      <c r="T54" s="38"/>
      <c r="U54" s="38"/>
      <c r="V54" s="39"/>
      <c r="W54" s="40"/>
      <c r="X54" s="40"/>
      <c r="Y54" s="40"/>
      <c r="Z54" s="40"/>
      <c r="AA54" s="40"/>
      <c r="AB54" s="40"/>
      <c r="AC54" s="40"/>
      <c r="AD54" s="40"/>
      <c r="AE54" s="41"/>
      <c r="AF54" s="41"/>
      <c r="AG54" s="40"/>
      <c r="AH54" s="40"/>
      <c r="AI54" s="40"/>
      <c r="AJ54" s="40"/>
      <c r="AK54" s="40"/>
      <c r="AL54" s="40"/>
      <c r="AM54" s="117">
        <v>1.3</v>
      </c>
      <c r="AN54" s="117">
        <v>2861.2928299999999</v>
      </c>
      <c r="AO54" s="117">
        <v>0.41</v>
      </c>
      <c r="AP54" s="117">
        <v>9.3149209699999993</v>
      </c>
      <c r="AQ54" s="117">
        <v>233.34</v>
      </c>
      <c r="AR54" s="117">
        <v>656.92219</v>
      </c>
      <c r="AS54" s="117">
        <v>1.2</v>
      </c>
      <c r="AT54" s="117">
        <v>1.3</v>
      </c>
      <c r="AU54" s="117">
        <v>2.9</v>
      </c>
      <c r="AV54" s="117">
        <v>4934</v>
      </c>
      <c r="AW54" s="125">
        <f t="shared" si="6"/>
        <v>3617.6090000000004</v>
      </c>
      <c r="AX54" s="123">
        <f t="shared" si="7"/>
        <v>2958.0390000000002</v>
      </c>
      <c r="AY54" s="37">
        <f t="shared" si="12"/>
        <v>2424.6221311475415</v>
      </c>
      <c r="AZ54" s="125">
        <f t="shared" si="8"/>
        <v>533.41686885245872</v>
      </c>
      <c r="BA54" s="123">
        <f t="shared" si="9"/>
        <v>6.83</v>
      </c>
      <c r="BB54" s="123">
        <f t="shared" si="10"/>
        <v>171.08500000000001</v>
      </c>
      <c r="BC54" s="120"/>
      <c r="BD54" s="120"/>
      <c r="BE54" s="123">
        <f t="shared" si="11"/>
        <v>481.65499999999997</v>
      </c>
      <c r="BF54" s="120"/>
      <c r="BG54" s="120"/>
      <c r="BH54" s="120"/>
      <c r="BI54" s="120"/>
      <c r="BJ54" s="120"/>
      <c r="BK54" s="120"/>
      <c r="BL54" s="40"/>
      <c r="BM54" s="40"/>
      <c r="BN54" s="99"/>
      <c r="BO54" s="100"/>
    </row>
    <row r="55" spans="1:67" s="43" customFormat="1" ht="27.75" customHeight="1" x14ac:dyDescent="0.2">
      <c r="A55" s="111">
        <v>667</v>
      </c>
      <c r="B55" s="27">
        <f t="shared" si="1"/>
        <v>184</v>
      </c>
      <c r="C55" s="28">
        <f t="shared" si="2"/>
        <v>0</v>
      </c>
      <c r="D55" s="28">
        <f t="shared" si="2"/>
        <v>184</v>
      </c>
      <c r="E55" s="29">
        <f t="shared" si="3"/>
        <v>184</v>
      </c>
      <c r="F55" s="30"/>
      <c r="G55" s="30">
        <v>184</v>
      </c>
      <c r="H55" s="31">
        <f t="shared" si="4"/>
        <v>0</v>
      </c>
      <c r="I55" s="31"/>
      <c r="J55" s="31"/>
      <c r="K55" s="32"/>
      <c r="L55" s="33"/>
      <c r="M55" s="33"/>
      <c r="N55" s="34">
        <f t="shared" si="5"/>
        <v>0</v>
      </c>
      <c r="O55" s="35"/>
      <c r="P55" s="35"/>
      <c r="Q55" s="36"/>
      <c r="R55" s="36"/>
      <c r="S55" s="37"/>
      <c r="T55" s="38"/>
      <c r="U55" s="38"/>
      <c r="V55" s="39"/>
      <c r="W55" s="40"/>
      <c r="X55" s="40"/>
      <c r="Y55" s="40"/>
      <c r="Z55" s="40"/>
      <c r="AA55" s="40"/>
      <c r="AB55" s="40"/>
      <c r="AC55" s="40"/>
      <c r="AD55" s="40"/>
      <c r="AE55" s="41"/>
      <c r="AF55" s="41"/>
      <c r="AG55" s="40"/>
      <c r="AH55" s="40"/>
      <c r="AI55" s="40"/>
      <c r="AJ55" s="40"/>
      <c r="AK55" s="40"/>
      <c r="AL55" s="40"/>
      <c r="AM55" s="117">
        <v>1.3</v>
      </c>
      <c r="AN55" s="117">
        <v>2861.2928299999999</v>
      </c>
      <c r="AO55" s="117">
        <v>0.41</v>
      </c>
      <c r="AP55" s="117">
        <v>9.3149209699999993</v>
      </c>
      <c r="AQ55" s="117">
        <v>233.34</v>
      </c>
      <c r="AR55" s="117">
        <v>656.92219</v>
      </c>
      <c r="AS55" s="117">
        <v>1.2</v>
      </c>
      <c r="AT55" s="117">
        <v>1.3</v>
      </c>
      <c r="AU55" s="117">
        <v>2.9</v>
      </c>
      <c r="AV55" s="117">
        <v>4934</v>
      </c>
      <c r="AW55" s="125">
        <f t="shared" si="6"/>
        <v>10894.271999999999</v>
      </c>
      <c r="AX55" s="123">
        <f t="shared" si="7"/>
        <v>8908.0059999999994</v>
      </c>
      <c r="AY55" s="37">
        <f t="shared" si="12"/>
        <v>7301.6442622950817</v>
      </c>
      <c r="AZ55" s="125">
        <f t="shared" si="8"/>
        <v>1606.3617377049177</v>
      </c>
      <c r="BA55" s="123">
        <f t="shared" si="9"/>
        <v>20.567</v>
      </c>
      <c r="BB55" s="123">
        <f t="shared" si="10"/>
        <v>515.21500000000003</v>
      </c>
      <c r="BC55" s="120"/>
      <c r="BD55" s="120"/>
      <c r="BE55" s="123">
        <f t="shared" si="11"/>
        <v>1450.4839999999999</v>
      </c>
      <c r="BF55" s="120"/>
      <c r="BG55" s="120"/>
      <c r="BH55" s="120"/>
      <c r="BI55" s="120"/>
      <c r="BJ55" s="120"/>
      <c r="BK55" s="120"/>
      <c r="BL55" s="40"/>
      <c r="BM55" s="40"/>
      <c r="BN55" s="99"/>
      <c r="BO55" s="100"/>
    </row>
    <row r="56" spans="1:67" s="43" customFormat="1" ht="27.75" customHeight="1" x14ac:dyDescent="0.2">
      <c r="A56" s="111">
        <v>717</v>
      </c>
      <c r="B56" s="27">
        <f t="shared" si="1"/>
        <v>93</v>
      </c>
      <c r="C56" s="28">
        <f t="shared" si="2"/>
        <v>0</v>
      </c>
      <c r="D56" s="28">
        <f t="shared" si="2"/>
        <v>93</v>
      </c>
      <c r="E56" s="29">
        <f t="shared" si="3"/>
        <v>0</v>
      </c>
      <c r="F56" s="30"/>
      <c r="G56" s="30"/>
      <c r="H56" s="31">
        <f t="shared" si="4"/>
        <v>93</v>
      </c>
      <c r="I56" s="31"/>
      <c r="J56" s="31">
        <v>93</v>
      </c>
      <c r="K56" s="32"/>
      <c r="L56" s="33"/>
      <c r="M56" s="33"/>
      <c r="N56" s="34">
        <f t="shared" si="5"/>
        <v>0</v>
      </c>
      <c r="O56" s="35"/>
      <c r="P56" s="35"/>
      <c r="Q56" s="36"/>
      <c r="R56" s="36"/>
      <c r="S56" s="37"/>
      <c r="T56" s="38"/>
      <c r="U56" s="38"/>
      <c r="V56" s="39"/>
      <c r="W56" s="40"/>
      <c r="X56" s="40"/>
      <c r="Y56" s="40"/>
      <c r="Z56" s="40"/>
      <c r="AA56" s="40"/>
      <c r="AB56" s="40"/>
      <c r="AC56" s="40"/>
      <c r="AD56" s="40"/>
      <c r="AE56" s="41"/>
      <c r="AF56" s="41"/>
      <c r="AG56" s="40"/>
      <c r="AH56" s="40"/>
      <c r="AI56" s="40"/>
      <c r="AJ56" s="40"/>
      <c r="AK56" s="40"/>
      <c r="AL56" s="40"/>
      <c r="AM56" s="117">
        <v>1.3</v>
      </c>
      <c r="AN56" s="117">
        <v>2861.2928299999999</v>
      </c>
      <c r="AO56" s="117">
        <v>0.41</v>
      </c>
      <c r="AP56" s="117">
        <v>9.3149209699999993</v>
      </c>
      <c r="AQ56" s="117">
        <v>233.34</v>
      </c>
      <c r="AR56" s="117">
        <v>656.92219</v>
      </c>
      <c r="AS56" s="117">
        <v>1.2</v>
      </c>
      <c r="AT56" s="117">
        <v>1.3</v>
      </c>
      <c r="AU56" s="117">
        <v>2.9</v>
      </c>
      <c r="AV56" s="117">
        <v>4934</v>
      </c>
      <c r="AW56" s="125">
        <f t="shared" si="6"/>
        <v>7158.2479999999996</v>
      </c>
      <c r="AX56" s="123">
        <f t="shared" si="7"/>
        <v>5853.1409999999996</v>
      </c>
      <c r="AY56" s="37">
        <f t="shared" si="12"/>
        <v>4797.6565573770486</v>
      </c>
      <c r="AZ56" s="125">
        <f t="shared" si="8"/>
        <v>1055.4844426229511</v>
      </c>
      <c r="BA56" s="123">
        <f t="shared" si="9"/>
        <v>13.513999999999999</v>
      </c>
      <c r="BB56" s="123">
        <f t="shared" si="10"/>
        <v>338.53</v>
      </c>
      <c r="BC56" s="120"/>
      <c r="BD56" s="120"/>
      <c r="BE56" s="123">
        <f t="shared" si="11"/>
        <v>953.06299999999999</v>
      </c>
      <c r="BF56" s="120"/>
      <c r="BG56" s="120"/>
      <c r="BH56" s="120"/>
      <c r="BI56" s="120"/>
      <c r="BJ56" s="120"/>
      <c r="BK56" s="120"/>
      <c r="BL56" s="40"/>
      <c r="BM56" s="40"/>
      <c r="BN56" s="99"/>
      <c r="BO56" s="100"/>
    </row>
    <row r="57" spans="1:67" s="43" customFormat="1" ht="27.75" customHeight="1" x14ac:dyDescent="0.2">
      <c r="A57" s="111">
        <v>725</v>
      </c>
      <c r="B57" s="27">
        <f t="shared" si="1"/>
        <v>161</v>
      </c>
      <c r="C57" s="28">
        <f t="shared" si="2"/>
        <v>0</v>
      </c>
      <c r="D57" s="28">
        <f t="shared" si="2"/>
        <v>161</v>
      </c>
      <c r="E57" s="29">
        <f t="shared" si="3"/>
        <v>161</v>
      </c>
      <c r="F57" s="30"/>
      <c r="G57" s="30">
        <f>182-21</f>
        <v>161</v>
      </c>
      <c r="H57" s="31">
        <f t="shared" si="4"/>
        <v>0</v>
      </c>
      <c r="I57" s="31"/>
      <c r="J57" s="31"/>
      <c r="K57" s="32"/>
      <c r="L57" s="33"/>
      <c r="M57" s="33"/>
      <c r="N57" s="34">
        <f t="shared" si="5"/>
        <v>0</v>
      </c>
      <c r="O57" s="35"/>
      <c r="P57" s="35"/>
      <c r="Q57" s="36"/>
      <c r="R57" s="36"/>
      <c r="S57" s="37"/>
      <c r="T57" s="38"/>
      <c r="U57" s="38"/>
      <c r="V57" s="39"/>
      <c r="W57" s="40"/>
      <c r="X57" s="40"/>
      <c r="Y57" s="40"/>
      <c r="Z57" s="40"/>
      <c r="AA57" s="40"/>
      <c r="AB57" s="40"/>
      <c r="AC57" s="40"/>
      <c r="AD57" s="40"/>
      <c r="AE57" s="41"/>
      <c r="AF57" s="41"/>
      <c r="AG57" s="40"/>
      <c r="AH57" s="40"/>
      <c r="AI57" s="40"/>
      <c r="AJ57" s="40"/>
      <c r="AK57" s="40"/>
      <c r="AL57" s="40"/>
      <c r="AM57" s="117">
        <v>1.3</v>
      </c>
      <c r="AN57" s="117">
        <v>2861.2928299999999</v>
      </c>
      <c r="AO57" s="117">
        <v>0.41</v>
      </c>
      <c r="AP57" s="117">
        <v>9.3149209699999993</v>
      </c>
      <c r="AQ57" s="117">
        <v>233.34</v>
      </c>
      <c r="AR57" s="117">
        <v>656.92219</v>
      </c>
      <c r="AS57" s="117">
        <v>1.2</v>
      </c>
      <c r="AT57" s="117">
        <v>1.3</v>
      </c>
      <c r="AU57" s="117">
        <v>2.9</v>
      </c>
      <c r="AV57" s="117">
        <v>4934</v>
      </c>
      <c r="AW57" s="125">
        <f t="shared" si="6"/>
        <v>9532.4880000000012</v>
      </c>
      <c r="AX57" s="123">
        <f t="shared" si="7"/>
        <v>7794.5050000000001</v>
      </c>
      <c r="AY57" s="37">
        <f t="shared" si="12"/>
        <v>6388.938524590164</v>
      </c>
      <c r="AZ57" s="125">
        <f t="shared" si="8"/>
        <v>1405.5664754098361</v>
      </c>
      <c r="BA57" s="123">
        <f t="shared" si="9"/>
        <v>17.995999999999999</v>
      </c>
      <c r="BB57" s="123">
        <f t="shared" si="10"/>
        <v>450.81299999999999</v>
      </c>
      <c r="BC57" s="120"/>
      <c r="BD57" s="120"/>
      <c r="BE57" s="123">
        <f t="shared" si="11"/>
        <v>1269.174</v>
      </c>
      <c r="BF57" s="120"/>
      <c r="BG57" s="120"/>
      <c r="BH57" s="120"/>
      <c r="BI57" s="120"/>
      <c r="BJ57" s="120"/>
      <c r="BK57" s="120"/>
      <c r="BL57" s="40"/>
      <c r="BM57" s="40"/>
      <c r="BN57" s="99"/>
      <c r="BO57" s="100"/>
    </row>
    <row r="58" spans="1:67" s="43" customFormat="1" ht="27.75" customHeight="1" x14ac:dyDescent="0.2">
      <c r="A58" s="111">
        <v>726</v>
      </c>
      <c r="B58" s="27">
        <f t="shared" si="1"/>
        <v>107</v>
      </c>
      <c r="C58" s="28">
        <f t="shared" si="2"/>
        <v>0</v>
      </c>
      <c r="D58" s="28">
        <f t="shared" si="2"/>
        <v>107</v>
      </c>
      <c r="E58" s="29">
        <f t="shared" si="3"/>
        <v>0</v>
      </c>
      <c r="F58" s="30"/>
      <c r="G58" s="30"/>
      <c r="H58" s="31">
        <f t="shared" si="4"/>
        <v>107</v>
      </c>
      <c r="I58" s="31"/>
      <c r="J58" s="31">
        <v>107</v>
      </c>
      <c r="K58" s="32"/>
      <c r="L58" s="33"/>
      <c r="M58" s="33"/>
      <c r="N58" s="34">
        <f t="shared" si="5"/>
        <v>0</v>
      </c>
      <c r="O58" s="35"/>
      <c r="P58" s="35"/>
      <c r="Q58" s="36"/>
      <c r="R58" s="36"/>
      <c r="S58" s="37"/>
      <c r="T58" s="38"/>
      <c r="U58" s="38"/>
      <c r="V58" s="39"/>
      <c r="W58" s="40"/>
      <c r="X58" s="40"/>
      <c r="Y58" s="40"/>
      <c r="Z58" s="40"/>
      <c r="AA58" s="40"/>
      <c r="AB58" s="40"/>
      <c r="AC58" s="40"/>
      <c r="AD58" s="40"/>
      <c r="AE58" s="41"/>
      <c r="AF58" s="41"/>
      <c r="AG58" s="40"/>
      <c r="AH58" s="40"/>
      <c r="AI58" s="40"/>
      <c r="AJ58" s="40"/>
      <c r="AK58" s="40"/>
      <c r="AL58" s="40"/>
      <c r="AM58" s="117">
        <v>1.3</v>
      </c>
      <c r="AN58" s="117">
        <v>2861.2928299999999</v>
      </c>
      <c r="AO58" s="117">
        <v>0.41</v>
      </c>
      <c r="AP58" s="117">
        <v>9.3149209699999993</v>
      </c>
      <c r="AQ58" s="117">
        <v>233.34</v>
      </c>
      <c r="AR58" s="117">
        <v>656.92219</v>
      </c>
      <c r="AS58" s="117">
        <v>1.2</v>
      </c>
      <c r="AT58" s="117">
        <v>1.3</v>
      </c>
      <c r="AU58" s="117">
        <v>2.9</v>
      </c>
      <c r="AV58" s="117">
        <v>4934</v>
      </c>
      <c r="AW58" s="125">
        <f t="shared" si="6"/>
        <v>8235.8330000000005</v>
      </c>
      <c r="AX58" s="123">
        <f t="shared" si="7"/>
        <v>6734.259</v>
      </c>
      <c r="AY58" s="37">
        <f t="shared" si="12"/>
        <v>5519.8844262295079</v>
      </c>
      <c r="AZ58" s="125">
        <f t="shared" si="8"/>
        <v>1214.3745737704921</v>
      </c>
      <c r="BA58" s="123">
        <f t="shared" si="9"/>
        <v>15.548</v>
      </c>
      <c r="BB58" s="123">
        <f t="shared" si="10"/>
        <v>389.49099999999999</v>
      </c>
      <c r="BC58" s="120"/>
      <c r="BD58" s="120"/>
      <c r="BE58" s="123">
        <f t="shared" si="11"/>
        <v>1096.5350000000001</v>
      </c>
      <c r="BF58" s="120"/>
      <c r="BG58" s="120"/>
      <c r="BH58" s="120"/>
      <c r="BI58" s="120"/>
      <c r="BJ58" s="120"/>
      <c r="BK58" s="120"/>
      <c r="BL58" s="40"/>
      <c r="BM58" s="40"/>
      <c r="BN58" s="99"/>
      <c r="BO58" s="100"/>
    </row>
    <row r="59" spans="1:67" s="43" customFormat="1" ht="27.75" customHeight="1" x14ac:dyDescent="0.2">
      <c r="A59" s="111">
        <v>739</v>
      </c>
      <c r="B59" s="27">
        <f t="shared" si="1"/>
        <v>61</v>
      </c>
      <c r="C59" s="28">
        <f t="shared" si="2"/>
        <v>0</v>
      </c>
      <c r="D59" s="28">
        <f t="shared" si="2"/>
        <v>61</v>
      </c>
      <c r="E59" s="29">
        <f t="shared" si="3"/>
        <v>0</v>
      </c>
      <c r="F59" s="30"/>
      <c r="G59" s="30"/>
      <c r="H59" s="31">
        <f t="shared" si="4"/>
        <v>61</v>
      </c>
      <c r="I59" s="31"/>
      <c r="J59" s="31">
        <v>61</v>
      </c>
      <c r="K59" s="32"/>
      <c r="L59" s="33"/>
      <c r="M59" s="33"/>
      <c r="N59" s="34">
        <f t="shared" si="5"/>
        <v>0</v>
      </c>
      <c r="O59" s="35"/>
      <c r="P59" s="35"/>
      <c r="Q59" s="36"/>
      <c r="R59" s="36"/>
      <c r="S59" s="37"/>
      <c r="T59" s="38"/>
      <c r="U59" s="38"/>
      <c r="V59" s="39"/>
      <c r="W59" s="40"/>
      <c r="X59" s="40"/>
      <c r="Y59" s="40"/>
      <c r="Z59" s="40"/>
      <c r="AA59" s="40"/>
      <c r="AB59" s="40"/>
      <c r="AC59" s="40"/>
      <c r="AD59" s="40"/>
      <c r="AE59" s="41"/>
      <c r="AF59" s="41"/>
      <c r="AG59" s="40"/>
      <c r="AH59" s="40"/>
      <c r="AI59" s="40"/>
      <c r="AJ59" s="40"/>
      <c r="AK59" s="40"/>
      <c r="AL59" s="40"/>
      <c r="AM59" s="117">
        <v>1.3</v>
      </c>
      <c r="AN59" s="117">
        <v>2861.2928299999999</v>
      </c>
      <c r="AO59" s="117">
        <v>0.41</v>
      </c>
      <c r="AP59" s="117">
        <v>9.3149209699999993</v>
      </c>
      <c r="AQ59" s="117">
        <v>233.34</v>
      </c>
      <c r="AR59" s="117">
        <v>656.92219</v>
      </c>
      <c r="AS59" s="117">
        <v>1.2</v>
      </c>
      <c r="AT59" s="117">
        <v>1.3</v>
      </c>
      <c r="AU59" s="117">
        <v>2.9</v>
      </c>
      <c r="AV59" s="117">
        <v>4934</v>
      </c>
      <c r="AW59" s="125">
        <f t="shared" si="6"/>
        <v>4695.1939999999995</v>
      </c>
      <c r="AX59" s="123">
        <f t="shared" si="7"/>
        <v>3839.1570000000002</v>
      </c>
      <c r="AY59" s="37">
        <f t="shared" si="12"/>
        <v>3146.8500000000004</v>
      </c>
      <c r="AZ59" s="125">
        <f t="shared" si="8"/>
        <v>692.30699999999979</v>
      </c>
      <c r="BA59" s="123">
        <f t="shared" si="9"/>
        <v>8.8640000000000008</v>
      </c>
      <c r="BB59" s="123">
        <f t="shared" si="10"/>
        <v>222.04599999999999</v>
      </c>
      <c r="BC59" s="120"/>
      <c r="BD59" s="120"/>
      <c r="BE59" s="123">
        <f t="shared" si="11"/>
        <v>625.12699999999995</v>
      </c>
      <c r="BF59" s="120"/>
      <c r="BG59" s="120"/>
      <c r="BH59" s="120"/>
      <c r="BI59" s="120"/>
      <c r="BJ59" s="120"/>
      <c r="BK59" s="120"/>
      <c r="BL59" s="40"/>
      <c r="BM59" s="40"/>
      <c r="BN59" s="99"/>
      <c r="BO59" s="100"/>
    </row>
    <row r="60" spans="1:67" s="43" customFormat="1" ht="27.75" customHeight="1" x14ac:dyDescent="0.2">
      <c r="A60" s="111">
        <v>764</v>
      </c>
      <c r="B60" s="27">
        <f t="shared" si="1"/>
        <v>66</v>
      </c>
      <c r="C60" s="28">
        <f t="shared" si="2"/>
        <v>0</v>
      </c>
      <c r="D60" s="28">
        <f t="shared" si="2"/>
        <v>66</v>
      </c>
      <c r="E60" s="29">
        <f t="shared" si="3"/>
        <v>0</v>
      </c>
      <c r="F60" s="30"/>
      <c r="G60" s="30"/>
      <c r="H60" s="31">
        <f t="shared" si="4"/>
        <v>66</v>
      </c>
      <c r="I60" s="31"/>
      <c r="J60" s="31">
        <v>66</v>
      </c>
      <c r="K60" s="32"/>
      <c r="L60" s="33"/>
      <c r="M60" s="33"/>
      <c r="N60" s="34">
        <f t="shared" si="5"/>
        <v>0</v>
      </c>
      <c r="O60" s="35"/>
      <c r="P60" s="35"/>
      <c r="Q60" s="36"/>
      <c r="R60" s="36"/>
      <c r="S60" s="37"/>
      <c r="T60" s="38"/>
      <c r="U60" s="38"/>
      <c r="V60" s="39"/>
      <c r="W60" s="40"/>
      <c r="X60" s="40"/>
      <c r="Y60" s="40"/>
      <c r="Z60" s="40"/>
      <c r="AA60" s="40"/>
      <c r="AB60" s="40"/>
      <c r="AC60" s="40"/>
      <c r="AD60" s="40"/>
      <c r="AE60" s="41"/>
      <c r="AF60" s="41"/>
      <c r="AG60" s="40"/>
      <c r="AH60" s="40"/>
      <c r="AI60" s="40"/>
      <c r="AJ60" s="40"/>
      <c r="AK60" s="40"/>
      <c r="AL60" s="40"/>
      <c r="AM60" s="117">
        <v>1.3</v>
      </c>
      <c r="AN60" s="117">
        <v>2861.2928299999999</v>
      </c>
      <c r="AO60" s="117">
        <v>0.41</v>
      </c>
      <c r="AP60" s="117">
        <v>9.3149209699999993</v>
      </c>
      <c r="AQ60" s="117">
        <v>233.34</v>
      </c>
      <c r="AR60" s="117">
        <v>656.92219</v>
      </c>
      <c r="AS60" s="117">
        <v>1.2</v>
      </c>
      <c r="AT60" s="117">
        <v>1.3</v>
      </c>
      <c r="AU60" s="117">
        <v>2.9</v>
      </c>
      <c r="AV60" s="117">
        <v>4934</v>
      </c>
      <c r="AW60" s="125">
        <f t="shared" si="6"/>
        <v>5080.0470000000005</v>
      </c>
      <c r="AX60" s="123">
        <f t="shared" si="7"/>
        <v>4153.8419999999996</v>
      </c>
      <c r="AY60" s="37">
        <f t="shared" si="12"/>
        <v>3404.7885245901639</v>
      </c>
      <c r="AZ60" s="125">
        <f t="shared" si="8"/>
        <v>749.05347540983576</v>
      </c>
      <c r="BA60" s="123">
        <f t="shared" si="9"/>
        <v>9.5909999999999993</v>
      </c>
      <c r="BB60" s="123">
        <f t="shared" si="10"/>
        <v>240.24700000000001</v>
      </c>
      <c r="BC60" s="120"/>
      <c r="BD60" s="120"/>
      <c r="BE60" s="123">
        <f t="shared" si="11"/>
        <v>676.36699999999996</v>
      </c>
      <c r="BF60" s="120"/>
      <c r="BG60" s="120"/>
      <c r="BH60" s="120"/>
      <c r="BI60" s="120"/>
      <c r="BJ60" s="120"/>
      <c r="BK60" s="120"/>
      <c r="BL60" s="40"/>
      <c r="BM60" s="40"/>
      <c r="BN60" s="99"/>
      <c r="BO60" s="100"/>
    </row>
    <row r="61" spans="1:67" s="43" customFormat="1" ht="27.75" customHeight="1" x14ac:dyDescent="0.2">
      <c r="A61" s="111">
        <v>798</v>
      </c>
      <c r="B61" s="27">
        <f t="shared" si="1"/>
        <v>202</v>
      </c>
      <c r="C61" s="28">
        <f t="shared" si="2"/>
        <v>0</v>
      </c>
      <c r="D61" s="28">
        <f t="shared" si="2"/>
        <v>202</v>
      </c>
      <c r="E61" s="29">
        <f t="shared" si="3"/>
        <v>202</v>
      </c>
      <c r="F61" s="30"/>
      <c r="G61" s="30">
        <v>202</v>
      </c>
      <c r="H61" s="31">
        <f t="shared" si="4"/>
        <v>0</v>
      </c>
      <c r="I61" s="31"/>
      <c r="J61" s="31"/>
      <c r="K61" s="32"/>
      <c r="L61" s="33"/>
      <c r="M61" s="33"/>
      <c r="N61" s="34">
        <f t="shared" si="5"/>
        <v>0</v>
      </c>
      <c r="O61" s="35"/>
      <c r="P61" s="35"/>
      <c r="Q61" s="36"/>
      <c r="R61" s="36"/>
      <c r="S61" s="37"/>
      <c r="T61" s="38"/>
      <c r="U61" s="38"/>
      <c r="V61" s="39"/>
      <c r="W61" s="40"/>
      <c r="X61" s="40"/>
      <c r="Y61" s="40"/>
      <c r="Z61" s="40"/>
      <c r="AA61" s="40"/>
      <c r="AB61" s="40"/>
      <c r="AC61" s="40"/>
      <c r="AD61" s="40"/>
      <c r="AE61" s="41"/>
      <c r="AF61" s="41"/>
      <c r="AG61" s="40"/>
      <c r="AH61" s="40"/>
      <c r="AI61" s="40"/>
      <c r="AJ61" s="40"/>
      <c r="AK61" s="40"/>
      <c r="AL61" s="40"/>
      <c r="AM61" s="117">
        <v>1.3</v>
      </c>
      <c r="AN61" s="117">
        <v>2861.2928299999999</v>
      </c>
      <c r="AO61" s="117">
        <v>0.41</v>
      </c>
      <c r="AP61" s="117">
        <v>9.3149209699999993</v>
      </c>
      <c r="AQ61" s="117">
        <v>233.34</v>
      </c>
      <c r="AR61" s="117">
        <v>656.92219</v>
      </c>
      <c r="AS61" s="117">
        <v>1.2</v>
      </c>
      <c r="AT61" s="117">
        <v>1.3</v>
      </c>
      <c r="AU61" s="117">
        <v>2.9</v>
      </c>
      <c r="AV61" s="117">
        <v>4934</v>
      </c>
      <c r="AW61" s="125">
        <f t="shared" si="6"/>
        <v>11960.014999999999</v>
      </c>
      <c r="AX61" s="123">
        <f t="shared" si="7"/>
        <v>9779.4410000000007</v>
      </c>
      <c r="AY61" s="37">
        <f t="shared" si="12"/>
        <v>8015.93524590164</v>
      </c>
      <c r="AZ61" s="125">
        <f t="shared" si="8"/>
        <v>1763.5057540983607</v>
      </c>
      <c r="BA61" s="123">
        <f t="shared" si="9"/>
        <v>22.579000000000001</v>
      </c>
      <c r="BB61" s="123">
        <f t="shared" si="10"/>
        <v>565.61599999999999</v>
      </c>
      <c r="BC61" s="120"/>
      <c r="BD61" s="120"/>
      <c r="BE61" s="123">
        <f t="shared" si="11"/>
        <v>1592.3789999999999</v>
      </c>
      <c r="BF61" s="120"/>
      <c r="BG61" s="120"/>
      <c r="BH61" s="120"/>
      <c r="BI61" s="120"/>
      <c r="BJ61" s="120"/>
      <c r="BK61" s="120"/>
      <c r="BL61" s="40"/>
      <c r="BM61" s="40"/>
      <c r="BN61" s="99"/>
      <c r="BO61" s="100"/>
    </row>
    <row r="62" spans="1:67" s="43" customFormat="1" ht="27.75" hidden="1" customHeight="1" x14ac:dyDescent="0.25">
      <c r="A62" s="112">
        <v>64</v>
      </c>
      <c r="B62" s="27">
        <f t="shared" si="1"/>
        <v>0</v>
      </c>
      <c r="C62" s="28">
        <f t="shared" si="2"/>
        <v>0</v>
      </c>
      <c r="D62" s="28">
        <f t="shared" si="2"/>
        <v>0</v>
      </c>
      <c r="E62" s="29">
        <f t="shared" si="3"/>
        <v>0</v>
      </c>
      <c r="F62" s="30"/>
      <c r="G62" s="30"/>
      <c r="H62" s="31">
        <f t="shared" si="4"/>
        <v>0</v>
      </c>
      <c r="I62" s="31"/>
      <c r="J62" s="31"/>
      <c r="K62" s="32"/>
      <c r="L62" s="33"/>
      <c r="M62" s="33"/>
      <c r="N62" s="34">
        <f t="shared" si="5"/>
        <v>0</v>
      </c>
      <c r="O62" s="35"/>
      <c r="P62" s="35"/>
      <c r="Q62" s="36"/>
      <c r="R62" s="36"/>
      <c r="S62" s="37"/>
      <c r="T62" s="38"/>
      <c r="U62" s="38"/>
      <c r="V62" s="39"/>
      <c r="W62" s="40"/>
      <c r="X62" s="40"/>
      <c r="Y62" s="40"/>
      <c r="Z62" s="40"/>
      <c r="AA62" s="40"/>
      <c r="AB62" s="40"/>
      <c r="AC62" s="40"/>
      <c r="AD62" s="40"/>
      <c r="AE62" s="41"/>
      <c r="AF62" s="41"/>
      <c r="AG62" s="40"/>
      <c r="AH62" s="40"/>
      <c r="AI62" s="40"/>
      <c r="AJ62" s="40"/>
      <c r="AK62" s="40"/>
      <c r="AL62" s="40"/>
      <c r="AM62" s="117">
        <v>1.3</v>
      </c>
      <c r="AN62" s="117">
        <v>2861.2928299999999</v>
      </c>
      <c r="AO62" s="117">
        <v>0.41</v>
      </c>
      <c r="AP62" s="117">
        <v>9.3149209699999993</v>
      </c>
      <c r="AQ62" s="117">
        <v>233.34</v>
      </c>
      <c r="AR62" s="117">
        <v>656.92219</v>
      </c>
      <c r="AS62" s="117">
        <v>1.2</v>
      </c>
      <c r="AT62" s="117">
        <v>1.3</v>
      </c>
      <c r="AU62" s="117">
        <v>2.9</v>
      </c>
      <c r="AV62" s="117">
        <v>4934</v>
      </c>
      <c r="AW62" s="125">
        <f t="shared" si="6"/>
        <v>0</v>
      </c>
      <c r="AX62" s="123">
        <f t="shared" si="7"/>
        <v>0</v>
      </c>
      <c r="AY62" s="37">
        <f t="shared" si="12"/>
        <v>0</v>
      </c>
      <c r="AZ62" s="125">
        <f t="shared" si="8"/>
        <v>0</v>
      </c>
      <c r="BA62" s="123">
        <f t="shared" si="9"/>
        <v>0</v>
      </c>
      <c r="BB62" s="123">
        <f t="shared" si="10"/>
        <v>0</v>
      </c>
      <c r="BC62" s="120"/>
      <c r="BD62" s="120"/>
      <c r="BE62" s="123">
        <f t="shared" si="11"/>
        <v>0</v>
      </c>
      <c r="BF62" s="120"/>
      <c r="BG62" s="120"/>
      <c r="BH62" s="120"/>
      <c r="BI62" s="120"/>
      <c r="BJ62" s="120"/>
      <c r="BK62" s="120"/>
      <c r="BL62" s="40"/>
      <c r="BM62" s="40"/>
      <c r="BN62" s="99"/>
      <c r="BO62" s="100"/>
    </row>
    <row r="63" spans="1:67" s="43" customFormat="1" ht="27.75" hidden="1" customHeight="1" x14ac:dyDescent="0.25">
      <c r="A63" s="112">
        <v>238</v>
      </c>
      <c r="B63" s="27">
        <f t="shared" si="1"/>
        <v>0</v>
      </c>
      <c r="C63" s="28">
        <f t="shared" si="2"/>
        <v>0</v>
      </c>
      <c r="D63" s="28">
        <f t="shared" si="2"/>
        <v>0</v>
      </c>
      <c r="E63" s="29">
        <f t="shared" si="3"/>
        <v>0</v>
      </c>
      <c r="F63" s="30"/>
      <c r="G63" s="30"/>
      <c r="H63" s="31">
        <f t="shared" si="4"/>
        <v>0</v>
      </c>
      <c r="I63" s="31"/>
      <c r="J63" s="31"/>
      <c r="K63" s="32"/>
      <c r="L63" s="33"/>
      <c r="M63" s="33"/>
      <c r="N63" s="34">
        <f t="shared" si="5"/>
        <v>0</v>
      </c>
      <c r="O63" s="35"/>
      <c r="P63" s="35"/>
      <c r="Q63" s="36"/>
      <c r="R63" s="36"/>
      <c r="S63" s="37"/>
      <c r="T63" s="38"/>
      <c r="U63" s="38"/>
      <c r="V63" s="39"/>
      <c r="W63" s="40"/>
      <c r="X63" s="40"/>
      <c r="Y63" s="40"/>
      <c r="Z63" s="40"/>
      <c r="AA63" s="40"/>
      <c r="AB63" s="40"/>
      <c r="AC63" s="40"/>
      <c r="AD63" s="40"/>
      <c r="AE63" s="41"/>
      <c r="AF63" s="41"/>
      <c r="AG63" s="40"/>
      <c r="AH63" s="40"/>
      <c r="AI63" s="40"/>
      <c r="AJ63" s="40"/>
      <c r="AK63" s="40"/>
      <c r="AL63" s="40"/>
      <c r="AM63" s="117">
        <v>1.3</v>
      </c>
      <c r="AN63" s="117">
        <v>2861.2928299999999</v>
      </c>
      <c r="AO63" s="117">
        <v>0.41</v>
      </c>
      <c r="AP63" s="117">
        <v>9.3149209699999993</v>
      </c>
      <c r="AQ63" s="117">
        <v>233.34</v>
      </c>
      <c r="AR63" s="117">
        <v>656.92219</v>
      </c>
      <c r="AS63" s="117">
        <v>1.2</v>
      </c>
      <c r="AT63" s="117">
        <v>1.3</v>
      </c>
      <c r="AU63" s="117">
        <v>2.9</v>
      </c>
      <c r="AV63" s="117">
        <v>4934</v>
      </c>
      <c r="AW63" s="125">
        <f t="shared" si="6"/>
        <v>0</v>
      </c>
      <c r="AX63" s="123">
        <f t="shared" si="7"/>
        <v>0</v>
      </c>
      <c r="AY63" s="37">
        <f t="shared" si="12"/>
        <v>0</v>
      </c>
      <c r="AZ63" s="125">
        <f t="shared" si="8"/>
        <v>0</v>
      </c>
      <c r="BA63" s="123">
        <f t="shared" si="9"/>
        <v>0</v>
      </c>
      <c r="BB63" s="123">
        <f t="shared" si="10"/>
        <v>0</v>
      </c>
      <c r="BC63" s="120"/>
      <c r="BD63" s="120"/>
      <c r="BE63" s="123">
        <f t="shared" si="11"/>
        <v>0</v>
      </c>
      <c r="BF63" s="120"/>
      <c r="BG63" s="120"/>
      <c r="BH63" s="120"/>
      <c r="BI63" s="120"/>
      <c r="BJ63" s="120"/>
      <c r="BK63" s="120"/>
      <c r="BL63" s="40"/>
      <c r="BM63" s="40"/>
      <c r="BN63" s="99"/>
      <c r="BO63" s="100"/>
    </row>
    <row r="64" spans="1:67" s="43" customFormat="1" ht="27.75" hidden="1" customHeight="1" x14ac:dyDescent="0.25">
      <c r="A64" s="112">
        <v>339</v>
      </c>
      <c r="B64" s="27">
        <f t="shared" si="1"/>
        <v>0</v>
      </c>
      <c r="C64" s="28">
        <f t="shared" si="2"/>
        <v>0</v>
      </c>
      <c r="D64" s="28">
        <f t="shared" si="2"/>
        <v>0</v>
      </c>
      <c r="E64" s="29">
        <f t="shared" si="3"/>
        <v>0</v>
      </c>
      <c r="F64" s="30"/>
      <c r="G64" s="30"/>
      <c r="H64" s="31">
        <f t="shared" si="4"/>
        <v>0</v>
      </c>
      <c r="I64" s="31"/>
      <c r="J64" s="31"/>
      <c r="K64" s="32"/>
      <c r="L64" s="33"/>
      <c r="M64" s="33"/>
      <c r="N64" s="34">
        <f t="shared" si="5"/>
        <v>0</v>
      </c>
      <c r="O64" s="35"/>
      <c r="P64" s="35"/>
      <c r="Q64" s="36"/>
      <c r="R64" s="36"/>
      <c r="S64" s="37"/>
      <c r="T64" s="38"/>
      <c r="U64" s="38"/>
      <c r="V64" s="39"/>
      <c r="W64" s="40"/>
      <c r="X64" s="40"/>
      <c r="Y64" s="40"/>
      <c r="Z64" s="40"/>
      <c r="AA64" s="40"/>
      <c r="AB64" s="40"/>
      <c r="AC64" s="40"/>
      <c r="AD64" s="40"/>
      <c r="AE64" s="41"/>
      <c r="AF64" s="41"/>
      <c r="AG64" s="40"/>
      <c r="AH64" s="40"/>
      <c r="AI64" s="40"/>
      <c r="AJ64" s="40"/>
      <c r="AK64" s="40"/>
      <c r="AL64" s="40"/>
      <c r="AM64" s="117">
        <v>1.3</v>
      </c>
      <c r="AN64" s="117">
        <v>2861.2928299999999</v>
      </c>
      <c r="AO64" s="117">
        <v>0.41</v>
      </c>
      <c r="AP64" s="117">
        <v>9.3149209699999993</v>
      </c>
      <c r="AQ64" s="117">
        <v>233.34</v>
      </c>
      <c r="AR64" s="117">
        <v>656.92219</v>
      </c>
      <c r="AS64" s="117">
        <v>1.2</v>
      </c>
      <c r="AT64" s="117">
        <v>1.3</v>
      </c>
      <c r="AU64" s="117">
        <v>2.9</v>
      </c>
      <c r="AV64" s="117">
        <v>4934</v>
      </c>
      <c r="AW64" s="125">
        <f t="shared" si="6"/>
        <v>0</v>
      </c>
      <c r="AX64" s="123">
        <f t="shared" si="7"/>
        <v>0</v>
      </c>
      <c r="AY64" s="37">
        <f t="shared" si="12"/>
        <v>0</v>
      </c>
      <c r="AZ64" s="125">
        <f t="shared" si="8"/>
        <v>0</v>
      </c>
      <c r="BA64" s="123">
        <f t="shared" si="9"/>
        <v>0</v>
      </c>
      <c r="BB64" s="123">
        <f t="shared" si="10"/>
        <v>0</v>
      </c>
      <c r="BC64" s="120"/>
      <c r="BD64" s="120"/>
      <c r="BE64" s="123">
        <f t="shared" si="11"/>
        <v>0</v>
      </c>
      <c r="BF64" s="120"/>
      <c r="BG64" s="120"/>
      <c r="BH64" s="120"/>
      <c r="BI64" s="120"/>
      <c r="BJ64" s="120"/>
      <c r="BK64" s="120"/>
      <c r="BL64" s="40"/>
      <c r="BM64" s="40"/>
      <c r="BN64" s="99"/>
      <c r="BO64" s="100"/>
    </row>
    <row r="65" spans="1:69" s="43" customFormat="1" ht="27.75" hidden="1" customHeight="1" x14ac:dyDescent="0.25">
      <c r="A65" s="112">
        <v>371</v>
      </c>
      <c r="B65" s="27">
        <f t="shared" si="1"/>
        <v>0</v>
      </c>
      <c r="C65" s="28">
        <f t="shared" si="2"/>
        <v>0</v>
      </c>
      <c r="D65" s="28">
        <f t="shared" si="2"/>
        <v>0</v>
      </c>
      <c r="E65" s="29">
        <f t="shared" si="3"/>
        <v>0</v>
      </c>
      <c r="F65" s="30"/>
      <c r="G65" s="30"/>
      <c r="H65" s="31">
        <f t="shared" si="4"/>
        <v>0</v>
      </c>
      <c r="I65" s="31"/>
      <c r="J65" s="31"/>
      <c r="K65" s="32"/>
      <c r="L65" s="33"/>
      <c r="M65" s="33"/>
      <c r="N65" s="34">
        <f t="shared" si="5"/>
        <v>0</v>
      </c>
      <c r="O65" s="35"/>
      <c r="P65" s="35"/>
      <c r="Q65" s="36"/>
      <c r="R65" s="36"/>
      <c r="S65" s="37"/>
      <c r="T65" s="38"/>
      <c r="U65" s="38"/>
      <c r="V65" s="39"/>
      <c r="W65" s="40"/>
      <c r="X65" s="40"/>
      <c r="Y65" s="40"/>
      <c r="Z65" s="40"/>
      <c r="AA65" s="40"/>
      <c r="AB65" s="40"/>
      <c r="AC65" s="40"/>
      <c r="AD65" s="40"/>
      <c r="AE65" s="41"/>
      <c r="AF65" s="41"/>
      <c r="AG65" s="40"/>
      <c r="AH65" s="40"/>
      <c r="AI65" s="40"/>
      <c r="AJ65" s="40"/>
      <c r="AK65" s="40"/>
      <c r="AL65" s="40"/>
      <c r="AM65" s="117">
        <v>1.3</v>
      </c>
      <c r="AN65" s="117">
        <v>2861.2928299999999</v>
      </c>
      <c r="AO65" s="117">
        <v>0.41</v>
      </c>
      <c r="AP65" s="117">
        <v>9.3149209699999993</v>
      </c>
      <c r="AQ65" s="117">
        <v>233.34</v>
      </c>
      <c r="AR65" s="117">
        <v>656.92219</v>
      </c>
      <c r="AS65" s="117">
        <v>1.2</v>
      </c>
      <c r="AT65" s="117">
        <v>1.3</v>
      </c>
      <c r="AU65" s="117">
        <v>2.9</v>
      </c>
      <c r="AV65" s="117">
        <v>4934</v>
      </c>
      <c r="AW65" s="125">
        <f t="shared" si="6"/>
        <v>0</v>
      </c>
      <c r="AX65" s="123">
        <f t="shared" si="7"/>
        <v>0</v>
      </c>
      <c r="AY65" s="37">
        <f t="shared" si="12"/>
        <v>0</v>
      </c>
      <c r="AZ65" s="125">
        <f t="shared" si="8"/>
        <v>0</v>
      </c>
      <c r="BA65" s="123">
        <f t="shared" si="9"/>
        <v>0</v>
      </c>
      <c r="BB65" s="123">
        <f t="shared" si="10"/>
        <v>0</v>
      </c>
      <c r="BC65" s="120"/>
      <c r="BD65" s="120"/>
      <c r="BE65" s="123">
        <f t="shared" si="11"/>
        <v>0</v>
      </c>
      <c r="BF65" s="120"/>
      <c r="BG65" s="120"/>
      <c r="BH65" s="120"/>
      <c r="BI65" s="120"/>
      <c r="BJ65" s="120"/>
      <c r="BK65" s="120"/>
      <c r="BL65" s="40"/>
      <c r="BM65" s="40"/>
      <c r="BN65" s="99"/>
      <c r="BO65" s="100"/>
    </row>
    <row r="66" spans="1:69" s="43" customFormat="1" ht="27.75" hidden="1" customHeight="1" x14ac:dyDescent="0.25">
      <c r="A66" s="113">
        <v>658</v>
      </c>
      <c r="B66" s="27">
        <f t="shared" si="1"/>
        <v>0</v>
      </c>
      <c r="C66" s="28">
        <f t="shared" si="2"/>
        <v>0</v>
      </c>
      <c r="D66" s="28">
        <f t="shared" si="2"/>
        <v>0</v>
      </c>
      <c r="E66" s="29">
        <f t="shared" si="3"/>
        <v>0</v>
      </c>
      <c r="F66" s="30"/>
      <c r="G66" s="30"/>
      <c r="H66" s="31">
        <f t="shared" si="4"/>
        <v>0</v>
      </c>
      <c r="I66" s="31"/>
      <c r="J66" s="31"/>
      <c r="K66" s="32"/>
      <c r="L66" s="33"/>
      <c r="M66" s="33"/>
      <c r="N66" s="34">
        <f t="shared" si="5"/>
        <v>0</v>
      </c>
      <c r="O66" s="35"/>
      <c r="P66" s="35"/>
      <c r="Q66" s="36"/>
      <c r="R66" s="36"/>
      <c r="S66" s="37"/>
      <c r="T66" s="38"/>
      <c r="U66" s="38"/>
      <c r="V66" s="39"/>
      <c r="W66" s="40"/>
      <c r="X66" s="40"/>
      <c r="Y66" s="40"/>
      <c r="Z66" s="40"/>
      <c r="AA66" s="40"/>
      <c r="AB66" s="40"/>
      <c r="AC66" s="40"/>
      <c r="AD66" s="40"/>
      <c r="AE66" s="41"/>
      <c r="AF66" s="41"/>
      <c r="AG66" s="40"/>
      <c r="AH66" s="40"/>
      <c r="AI66" s="40"/>
      <c r="AJ66" s="40"/>
      <c r="AK66" s="40"/>
      <c r="AL66" s="40"/>
      <c r="AM66" s="117">
        <v>1.3</v>
      </c>
      <c r="AN66" s="117">
        <v>2861.2928299999999</v>
      </c>
      <c r="AO66" s="117">
        <v>0.41</v>
      </c>
      <c r="AP66" s="117">
        <v>9.3149209699999993</v>
      </c>
      <c r="AQ66" s="117">
        <v>233.34</v>
      </c>
      <c r="AR66" s="117">
        <v>656.92219</v>
      </c>
      <c r="AS66" s="117">
        <v>1.2</v>
      </c>
      <c r="AT66" s="117">
        <v>1.3</v>
      </c>
      <c r="AU66" s="117">
        <v>2.9</v>
      </c>
      <c r="AV66" s="117">
        <v>4934</v>
      </c>
      <c r="AW66" s="125">
        <f t="shared" si="6"/>
        <v>0</v>
      </c>
      <c r="AX66" s="123">
        <f t="shared" si="7"/>
        <v>0</v>
      </c>
      <c r="AY66" s="37">
        <f t="shared" si="12"/>
        <v>0</v>
      </c>
      <c r="AZ66" s="125">
        <f t="shared" si="8"/>
        <v>0</v>
      </c>
      <c r="BA66" s="123">
        <f t="shared" si="9"/>
        <v>0</v>
      </c>
      <c r="BB66" s="123">
        <f t="shared" si="10"/>
        <v>0</v>
      </c>
      <c r="BC66" s="120"/>
      <c r="BD66" s="120"/>
      <c r="BE66" s="123">
        <f t="shared" si="11"/>
        <v>0</v>
      </c>
      <c r="BF66" s="120"/>
      <c r="BG66" s="120"/>
      <c r="BH66" s="120"/>
      <c r="BI66" s="120"/>
      <c r="BJ66" s="120"/>
      <c r="BK66" s="120"/>
      <c r="BL66" s="40"/>
      <c r="BM66" s="40"/>
      <c r="BN66" s="99"/>
      <c r="BO66" s="100"/>
    </row>
    <row r="67" spans="1:69" s="43" customFormat="1" ht="27.75" customHeight="1" x14ac:dyDescent="0.2">
      <c r="A67" s="114" t="s">
        <v>71</v>
      </c>
      <c r="B67" s="27">
        <f t="shared" si="1"/>
        <v>181</v>
      </c>
      <c r="C67" s="28">
        <f t="shared" si="2"/>
        <v>0</v>
      </c>
      <c r="D67" s="28">
        <f t="shared" si="2"/>
        <v>181</v>
      </c>
      <c r="E67" s="29">
        <f t="shared" si="3"/>
        <v>181</v>
      </c>
      <c r="F67" s="30"/>
      <c r="G67" s="30">
        <v>181</v>
      </c>
      <c r="H67" s="31">
        <f t="shared" si="4"/>
        <v>0</v>
      </c>
      <c r="I67" s="31"/>
      <c r="J67" s="31"/>
      <c r="K67" s="32"/>
      <c r="L67" s="33"/>
      <c r="M67" s="33"/>
      <c r="N67" s="34">
        <f t="shared" si="5"/>
        <v>0</v>
      </c>
      <c r="O67" s="35"/>
      <c r="P67" s="35"/>
      <c r="Q67" s="36"/>
      <c r="R67" s="36"/>
      <c r="S67" s="37"/>
      <c r="T67" s="38"/>
      <c r="U67" s="38"/>
      <c r="V67" s="39"/>
      <c r="W67" s="40"/>
      <c r="X67" s="40"/>
      <c r="Y67" s="40"/>
      <c r="Z67" s="40"/>
      <c r="AA67" s="40"/>
      <c r="AB67" s="40"/>
      <c r="AC67" s="40"/>
      <c r="AD67" s="40"/>
      <c r="AE67" s="41"/>
      <c r="AF67" s="41"/>
      <c r="AG67" s="40"/>
      <c r="AH67" s="40"/>
      <c r="AI67" s="40"/>
      <c r="AJ67" s="40"/>
      <c r="AK67" s="40"/>
      <c r="AL67" s="40"/>
      <c r="AM67" s="117">
        <v>1.3</v>
      </c>
      <c r="AN67" s="117">
        <v>2861.2928299999999</v>
      </c>
      <c r="AO67" s="117">
        <v>0.41</v>
      </c>
      <c r="AP67" s="117">
        <v>9.3149209699999993</v>
      </c>
      <c r="AQ67" s="117">
        <v>233.34</v>
      </c>
      <c r="AR67" s="117">
        <v>656.92219</v>
      </c>
      <c r="AS67" s="117">
        <v>1.2</v>
      </c>
      <c r="AT67" s="117">
        <v>1.3</v>
      </c>
      <c r="AU67" s="117">
        <v>2.9</v>
      </c>
      <c r="AV67" s="117">
        <v>4934</v>
      </c>
      <c r="AW67" s="125">
        <f t="shared" si="6"/>
        <v>10716.648000000001</v>
      </c>
      <c r="AX67" s="123">
        <f t="shared" si="7"/>
        <v>8762.7669999999998</v>
      </c>
      <c r="AY67" s="37">
        <f t="shared" si="12"/>
        <v>7182.5959016393444</v>
      </c>
      <c r="AZ67" s="125">
        <f t="shared" si="8"/>
        <v>1580.1710983606554</v>
      </c>
      <c r="BA67" s="123">
        <f t="shared" si="9"/>
        <v>20.231999999999999</v>
      </c>
      <c r="BB67" s="123">
        <f t="shared" si="10"/>
        <v>506.81400000000002</v>
      </c>
      <c r="BC67" s="120"/>
      <c r="BD67" s="120"/>
      <c r="BE67" s="123">
        <f t="shared" si="11"/>
        <v>1426.835</v>
      </c>
      <c r="BF67" s="120"/>
      <c r="BG67" s="120"/>
      <c r="BH67" s="120"/>
      <c r="BI67" s="120"/>
      <c r="BJ67" s="120"/>
      <c r="BK67" s="120"/>
      <c r="BL67" s="40"/>
      <c r="BM67" s="40"/>
      <c r="BN67" s="99"/>
      <c r="BO67" s="100"/>
    </row>
    <row r="68" spans="1:69" s="43" customFormat="1" ht="27.75" customHeight="1" x14ac:dyDescent="0.2">
      <c r="A68" s="26"/>
      <c r="B68" s="27">
        <f>SUM(B11:B67)</f>
        <v>5079</v>
      </c>
      <c r="C68" s="27">
        <f t="shared" ref="C68:BO68" si="13">SUM(C11:C67)</f>
        <v>0</v>
      </c>
      <c r="D68" s="27">
        <f t="shared" si="13"/>
        <v>5079</v>
      </c>
      <c r="E68" s="27">
        <f t="shared" si="13"/>
        <v>3172</v>
      </c>
      <c r="F68" s="27">
        <f>SUM(F11:F67)</f>
        <v>0</v>
      </c>
      <c r="G68" s="27">
        <f t="shared" si="13"/>
        <v>3172</v>
      </c>
      <c r="H68" s="27">
        <f t="shared" si="13"/>
        <v>1907</v>
      </c>
      <c r="I68" s="27">
        <f t="shared" si="13"/>
        <v>0</v>
      </c>
      <c r="J68" s="27">
        <f t="shared" si="13"/>
        <v>1907</v>
      </c>
      <c r="K68" s="27">
        <f t="shared" si="13"/>
        <v>0</v>
      </c>
      <c r="L68" s="27">
        <f t="shared" si="13"/>
        <v>0</v>
      </c>
      <c r="M68" s="27">
        <f t="shared" si="13"/>
        <v>0</v>
      </c>
      <c r="N68" s="27">
        <f t="shared" si="13"/>
        <v>0</v>
      </c>
      <c r="O68" s="27">
        <f t="shared" si="13"/>
        <v>0</v>
      </c>
      <c r="P68" s="27">
        <f t="shared" si="13"/>
        <v>0</v>
      </c>
      <c r="Q68" s="27">
        <f t="shared" si="13"/>
        <v>0</v>
      </c>
      <c r="R68" s="27">
        <f t="shared" si="13"/>
        <v>0</v>
      </c>
      <c r="S68" s="27">
        <f t="shared" si="13"/>
        <v>0</v>
      </c>
      <c r="T68" s="27">
        <f t="shared" si="13"/>
        <v>0</v>
      </c>
      <c r="U68" s="27">
        <f t="shared" si="13"/>
        <v>0</v>
      </c>
      <c r="V68" s="27">
        <f t="shared" si="13"/>
        <v>0</v>
      </c>
      <c r="W68" s="27">
        <f t="shared" si="13"/>
        <v>0</v>
      </c>
      <c r="X68" s="27">
        <f t="shared" si="13"/>
        <v>0</v>
      </c>
      <c r="Y68" s="27">
        <f t="shared" si="13"/>
        <v>0</v>
      </c>
      <c r="Z68" s="27">
        <f t="shared" si="13"/>
        <v>0</v>
      </c>
      <c r="AA68" s="27">
        <f t="shared" si="13"/>
        <v>0</v>
      </c>
      <c r="AB68" s="27">
        <f t="shared" si="13"/>
        <v>0</v>
      </c>
      <c r="AC68" s="27">
        <f t="shared" si="13"/>
        <v>0</v>
      </c>
      <c r="AD68" s="27">
        <f t="shared" si="13"/>
        <v>0</v>
      </c>
      <c r="AE68" s="27">
        <f t="shared" si="13"/>
        <v>0</v>
      </c>
      <c r="AF68" s="27">
        <f t="shared" si="13"/>
        <v>0</v>
      </c>
      <c r="AG68" s="27">
        <f t="shared" si="13"/>
        <v>0</v>
      </c>
      <c r="AH68" s="27">
        <f t="shared" si="13"/>
        <v>0</v>
      </c>
      <c r="AI68" s="27">
        <f t="shared" si="13"/>
        <v>0</v>
      </c>
      <c r="AJ68" s="27">
        <f t="shared" si="13"/>
        <v>0</v>
      </c>
      <c r="AK68" s="27">
        <f t="shared" si="13"/>
        <v>0</v>
      </c>
      <c r="AL68" s="27">
        <f t="shared" si="13"/>
        <v>0</v>
      </c>
      <c r="AM68" s="117">
        <v>1.3</v>
      </c>
      <c r="AN68" s="117">
        <v>2861.2928299999999</v>
      </c>
      <c r="AO68" s="117">
        <v>0.41</v>
      </c>
      <c r="AP68" s="117">
        <v>9.3149209699999993</v>
      </c>
      <c r="AQ68" s="117">
        <v>233.34</v>
      </c>
      <c r="AR68" s="117">
        <v>656.92219</v>
      </c>
      <c r="AS68" s="117">
        <v>1.2</v>
      </c>
      <c r="AT68" s="117">
        <v>1.3</v>
      </c>
      <c r="AU68" s="117">
        <v>2.9</v>
      </c>
      <c r="AV68" s="117">
        <v>4934</v>
      </c>
      <c r="AW68" s="127">
        <f>SUM(AW11:AW67)</f>
        <v>334590.33899999998</v>
      </c>
      <c r="AX68" s="127">
        <f t="shared" ref="AX68:BK68" si="14">SUM(AX11:AX67)</f>
        <v>273587.13299999997</v>
      </c>
      <c r="AY68" s="127">
        <f t="shared" si="14"/>
        <v>224251.74836065577</v>
      </c>
      <c r="AZ68" s="127">
        <f t="shared" si="14"/>
        <v>49335.384639344265</v>
      </c>
      <c r="BA68" s="127">
        <f t="shared" si="14"/>
        <v>631.67600000000004</v>
      </c>
      <c r="BB68" s="127">
        <f t="shared" si="14"/>
        <v>15823.532999999999</v>
      </c>
      <c r="BC68" s="127">
        <f t="shared" si="14"/>
        <v>0</v>
      </c>
      <c r="BD68" s="127">
        <f t="shared" si="14"/>
        <v>0</v>
      </c>
      <c r="BE68" s="127">
        <f t="shared" si="14"/>
        <v>44547.997000000003</v>
      </c>
      <c r="BF68" s="127">
        <f t="shared" si="14"/>
        <v>0</v>
      </c>
      <c r="BG68" s="127">
        <f t="shared" si="14"/>
        <v>0</v>
      </c>
      <c r="BH68" s="127">
        <f t="shared" si="14"/>
        <v>0</v>
      </c>
      <c r="BI68" s="127">
        <f t="shared" si="14"/>
        <v>0</v>
      </c>
      <c r="BJ68" s="126">
        <f t="shared" si="14"/>
        <v>0</v>
      </c>
      <c r="BK68" s="126">
        <f t="shared" si="14"/>
        <v>0</v>
      </c>
      <c r="BL68" s="27">
        <f t="shared" si="13"/>
        <v>0</v>
      </c>
      <c r="BM68" s="27">
        <f t="shared" si="13"/>
        <v>0</v>
      </c>
      <c r="BN68" s="27">
        <f t="shared" si="13"/>
        <v>0</v>
      </c>
      <c r="BO68" s="27">
        <f t="shared" si="13"/>
        <v>0</v>
      </c>
    </row>
    <row r="69" spans="1:69" s="43" customFormat="1" ht="17.25" customHeight="1" x14ac:dyDescent="0.2">
      <c r="A69" s="115"/>
      <c r="B69" s="116">
        <f>B73-B68</f>
        <v>1469</v>
      </c>
      <c r="C69" s="116">
        <f t="shared" ref="C69:BO69" si="15">C73-C68</f>
        <v>1076</v>
      </c>
      <c r="D69" s="116">
        <f t="shared" si="15"/>
        <v>393</v>
      </c>
      <c r="E69" s="116">
        <f t="shared" si="15"/>
        <v>699</v>
      </c>
      <c r="F69" s="116">
        <f t="shared" si="15"/>
        <v>699</v>
      </c>
      <c r="G69" s="116">
        <f t="shared" si="15"/>
        <v>0</v>
      </c>
      <c r="H69" s="116">
        <f t="shared" si="15"/>
        <v>377</v>
      </c>
      <c r="I69" s="116">
        <f t="shared" si="15"/>
        <v>377</v>
      </c>
      <c r="J69" s="116">
        <f t="shared" si="15"/>
        <v>0</v>
      </c>
      <c r="K69" s="116">
        <f t="shared" si="15"/>
        <v>0</v>
      </c>
      <c r="L69" s="116">
        <f t="shared" si="15"/>
        <v>0</v>
      </c>
      <c r="M69" s="116">
        <f t="shared" si="15"/>
        <v>0</v>
      </c>
      <c r="N69" s="116">
        <f t="shared" si="15"/>
        <v>393</v>
      </c>
      <c r="O69" s="116">
        <f t="shared" si="15"/>
        <v>0</v>
      </c>
      <c r="P69" s="116">
        <f t="shared" si="15"/>
        <v>393</v>
      </c>
      <c r="Q69" s="116">
        <f t="shared" si="15"/>
        <v>15</v>
      </c>
      <c r="R69" s="116">
        <f t="shared" si="15"/>
        <v>20</v>
      </c>
      <c r="S69" s="116">
        <f t="shared" si="15"/>
        <v>346</v>
      </c>
      <c r="T69" s="116">
        <f t="shared" si="15"/>
        <v>72</v>
      </c>
      <c r="U69" s="116">
        <f t="shared" si="15"/>
        <v>274</v>
      </c>
      <c r="V69" s="116">
        <f t="shared" si="15"/>
        <v>397</v>
      </c>
      <c r="W69" s="116">
        <f t="shared" si="15"/>
        <v>4.0600000000000005</v>
      </c>
      <c r="X69" s="116">
        <f t="shared" si="15"/>
        <v>3.81</v>
      </c>
      <c r="Y69" s="116">
        <f t="shared" si="15"/>
        <v>2.06</v>
      </c>
      <c r="Z69" s="116">
        <f t="shared" si="15"/>
        <v>2.06</v>
      </c>
      <c r="AA69" s="116">
        <f t="shared" si="15"/>
        <v>1.5</v>
      </c>
      <c r="AB69" s="116">
        <f t="shared" si="15"/>
        <v>1.25</v>
      </c>
      <c r="AC69" s="116">
        <f t="shared" si="15"/>
        <v>0.5</v>
      </c>
      <c r="AD69" s="116">
        <f t="shared" si="15"/>
        <v>0.5</v>
      </c>
      <c r="AE69" s="116">
        <f t="shared" si="15"/>
        <v>292.32</v>
      </c>
      <c r="AF69" s="116">
        <f t="shared" si="15"/>
        <v>1043.94</v>
      </c>
      <c r="AG69" s="116">
        <f t="shared" si="15"/>
        <v>148.32</v>
      </c>
      <c r="AH69" s="116">
        <f t="shared" si="15"/>
        <v>564.44000000000005</v>
      </c>
      <c r="AI69" s="116">
        <f t="shared" si="15"/>
        <v>108</v>
      </c>
      <c r="AJ69" s="116">
        <f t="shared" si="15"/>
        <v>342.5</v>
      </c>
      <c r="AK69" s="116">
        <f t="shared" si="15"/>
        <v>36</v>
      </c>
      <c r="AL69" s="116">
        <f t="shared" si="15"/>
        <v>137</v>
      </c>
      <c r="AM69" s="117">
        <v>1.3</v>
      </c>
      <c r="AN69" s="117">
        <v>2861.2928299999999</v>
      </c>
      <c r="AO69" s="117">
        <v>0.41</v>
      </c>
      <c r="AP69" s="117">
        <v>9.3149209699999993</v>
      </c>
      <c r="AQ69" s="117">
        <v>233.34</v>
      </c>
      <c r="AR69" s="117">
        <v>656.92219</v>
      </c>
      <c r="AS69" s="117">
        <v>1.2</v>
      </c>
      <c r="AT69" s="117">
        <v>1.3</v>
      </c>
      <c r="AU69" s="117">
        <v>2.9</v>
      </c>
      <c r="AV69" s="117">
        <v>4934</v>
      </c>
      <c r="AW69" s="122"/>
      <c r="AX69" s="121"/>
      <c r="AY69" s="121"/>
      <c r="AZ69" s="121"/>
      <c r="BA69" s="123">
        <f t="shared" si="9"/>
        <v>286.89400000000001</v>
      </c>
      <c r="BB69" s="121">
        <v>72648.216</v>
      </c>
      <c r="BC69" s="121"/>
      <c r="BD69" s="121"/>
      <c r="BE69" s="121"/>
      <c r="BF69" s="121"/>
      <c r="BG69" s="121"/>
      <c r="BH69" s="121"/>
      <c r="BI69" s="121"/>
      <c r="BJ69" s="121"/>
      <c r="BK69" s="121"/>
      <c r="BL69" s="116">
        <f t="shared" si="15"/>
        <v>8217.7199999999993</v>
      </c>
      <c r="BM69" s="116">
        <f t="shared" si="15"/>
        <v>0.75999999046325684</v>
      </c>
      <c r="BN69" s="116">
        <f t="shared" si="15"/>
        <v>1227</v>
      </c>
      <c r="BO69" s="116">
        <f t="shared" si="15"/>
        <v>72648.216</v>
      </c>
    </row>
    <row r="70" spans="1:69" s="43" customFormat="1" ht="19.5" customHeight="1" x14ac:dyDescent="0.2">
      <c r="A70" s="26"/>
      <c r="B70" s="27"/>
      <c r="C70" s="28"/>
      <c r="D70" s="28"/>
      <c r="E70" s="29"/>
      <c r="F70" s="30"/>
      <c r="G70" s="30"/>
      <c r="H70" s="31"/>
      <c r="I70" s="31"/>
      <c r="J70" s="31"/>
      <c r="K70" s="32"/>
      <c r="L70" s="33"/>
      <c r="M70" s="33"/>
      <c r="N70" s="34"/>
      <c r="O70" s="35"/>
      <c r="P70" s="35"/>
      <c r="Q70" s="36"/>
      <c r="R70" s="36"/>
      <c r="S70" s="37"/>
      <c r="T70" s="38"/>
      <c r="U70" s="38"/>
      <c r="V70" s="39"/>
      <c r="W70" s="40"/>
      <c r="X70" s="40"/>
      <c r="Y70" s="40"/>
      <c r="Z70" s="40"/>
      <c r="AA70" s="40"/>
      <c r="AB70" s="40"/>
      <c r="AC70" s="40"/>
      <c r="AD70" s="40"/>
      <c r="AE70" s="41"/>
      <c r="AF70" s="41"/>
      <c r="AG70" s="40"/>
      <c r="AH70" s="40"/>
      <c r="AI70" s="40"/>
      <c r="AJ70" s="40"/>
      <c r="AK70" s="40"/>
      <c r="AL70" s="40"/>
      <c r="AM70" s="42"/>
      <c r="AN70" s="42"/>
      <c r="AO70" s="26"/>
      <c r="AP70" s="26"/>
      <c r="AQ70" s="26"/>
      <c r="AR70" s="26"/>
      <c r="AS70" s="26"/>
      <c r="AT70" s="26"/>
      <c r="AU70" s="26"/>
      <c r="AV70" s="42"/>
      <c r="AW70" s="37"/>
      <c r="AX70" s="37">
        <v>388509.03599999996</v>
      </c>
      <c r="AY70" s="37"/>
      <c r="AZ70" s="37"/>
      <c r="BA70" s="123">
        <v>1055.5350000000001</v>
      </c>
      <c r="BB70" s="128">
        <f>BB68+BB69</f>
        <v>88471.748999999996</v>
      </c>
      <c r="BC70" s="37">
        <v>5000</v>
      </c>
      <c r="BD70" s="128">
        <f>BB68-BC70</f>
        <v>10823.532999999999</v>
      </c>
      <c r="BE70" s="37"/>
      <c r="BF70" s="37"/>
      <c r="BG70" s="37"/>
      <c r="BH70" s="37"/>
      <c r="BI70" s="37"/>
      <c r="BJ70" s="37"/>
      <c r="BK70" s="37"/>
      <c r="BL70" s="40"/>
      <c r="BM70" s="40"/>
      <c r="BN70" s="99"/>
      <c r="BO70" s="100"/>
    </row>
    <row r="71" spans="1:69" s="43" customFormat="1" ht="15" customHeight="1" x14ac:dyDescent="0.2">
      <c r="A71" s="26"/>
      <c r="B71" s="27"/>
      <c r="C71" s="28"/>
      <c r="D71" s="28"/>
      <c r="E71" s="29"/>
      <c r="F71" s="30"/>
      <c r="G71" s="30"/>
      <c r="H71" s="31"/>
      <c r="I71" s="31"/>
      <c r="J71" s="31"/>
      <c r="K71" s="32"/>
      <c r="L71" s="33"/>
      <c r="M71" s="33"/>
      <c r="N71" s="34"/>
      <c r="O71" s="35"/>
      <c r="P71" s="35"/>
      <c r="Q71" s="36"/>
      <c r="R71" s="36"/>
      <c r="S71" s="37"/>
      <c r="T71" s="38"/>
      <c r="U71" s="38"/>
      <c r="V71" s="39"/>
      <c r="W71" s="40"/>
      <c r="X71" s="40"/>
      <c r="Y71" s="40"/>
      <c r="Z71" s="40"/>
      <c r="AA71" s="40"/>
      <c r="AB71" s="40"/>
      <c r="AC71" s="40"/>
      <c r="AD71" s="40"/>
      <c r="AE71" s="41"/>
      <c r="AF71" s="41"/>
      <c r="AG71" s="40"/>
      <c r="AH71" s="40"/>
      <c r="AI71" s="40"/>
      <c r="AJ71" s="40"/>
      <c r="AK71" s="40"/>
      <c r="AL71" s="40"/>
      <c r="AM71" s="42"/>
      <c r="AN71" s="42"/>
      <c r="AO71" s="26"/>
      <c r="AP71" s="26"/>
      <c r="AQ71" s="26"/>
      <c r="AR71" s="26"/>
      <c r="AS71" s="26"/>
      <c r="AT71" s="26"/>
      <c r="AU71" s="26"/>
      <c r="AV71" s="42"/>
      <c r="AW71" s="37"/>
      <c r="AX71" s="37"/>
      <c r="AY71" s="37"/>
      <c r="AZ71" s="37"/>
      <c r="BA71" s="123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40"/>
      <c r="BM71" s="40"/>
      <c r="BN71" s="99"/>
      <c r="BO71" s="100"/>
    </row>
    <row r="72" spans="1:69" s="43" customFormat="1" ht="27.75" customHeight="1" x14ac:dyDescent="0.2">
      <c r="A72" s="26"/>
      <c r="B72" s="27"/>
      <c r="C72" s="28"/>
      <c r="D72" s="28"/>
      <c r="E72" s="29"/>
      <c r="F72" s="30"/>
      <c r="G72" s="30"/>
      <c r="H72" s="31"/>
      <c r="I72" s="31"/>
      <c r="J72" s="31"/>
      <c r="K72" s="32"/>
      <c r="L72" s="33"/>
      <c r="M72" s="33"/>
      <c r="N72" s="34"/>
      <c r="O72" s="35"/>
      <c r="P72" s="35"/>
      <c r="Q72" s="36"/>
      <c r="R72" s="36"/>
      <c r="S72" s="37"/>
      <c r="T72" s="38"/>
      <c r="U72" s="38"/>
      <c r="V72" s="39"/>
      <c r="W72" s="40"/>
      <c r="X72" s="40"/>
      <c r="Y72" s="40"/>
      <c r="Z72" s="40"/>
      <c r="AA72" s="40"/>
      <c r="AB72" s="40"/>
      <c r="AC72" s="40"/>
      <c r="AD72" s="40"/>
      <c r="AE72" s="41"/>
      <c r="AF72" s="41"/>
      <c r="AG72" s="40"/>
      <c r="AH72" s="40"/>
      <c r="AI72" s="40"/>
      <c r="AJ72" s="40"/>
      <c r="AK72" s="40"/>
      <c r="AL72" s="40"/>
      <c r="AM72" s="42"/>
      <c r="AN72" s="42"/>
      <c r="AO72" s="26"/>
      <c r="AP72" s="26"/>
      <c r="AQ72" s="26"/>
      <c r="AR72" s="26"/>
      <c r="AS72" s="26"/>
      <c r="AT72" s="26">
        <f>AW68/B68/12</f>
        <v>5.4897673262453237</v>
      </c>
      <c r="AU72" s="26"/>
      <c r="AV72" s="42"/>
      <c r="AW72" s="37"/>
      <c r="AX72" s="37"/>
      <c r="AY72" s="37"/>
      <c r="AZ72" s="37"/>
      <c r="BA72" s="123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40"/>
      <c r="BM72" s="40"/>
      <c r="BN72" s="99"/>
      <c r="BO72" s="100"/>
    </row>
    <row r="73" spans="1:69" s="67" customFormat="1" ht="19.5" customHeight="1" x14ac:dyDescent="0.3">
      <c r="A73" s="44" t="s">
        <v>55</v>
      </c>
      <c r="B73" s="45">
        <f t="shared" ref="B73:B82" si="16">C73+D73</f>
        <v>6548</v>
      </c>
      <c r="C73" s="45">
        <f>F73+L73+O73+I73</f>
        <v>1076</v>
      </c>
      <c r="D73" s="45">
        <f>G73+M73+P73+J73</f>
        <v>5472</v>
      </c>
      <c r="E73" s="46">
        <v>3871</v>
      </c>
      <c r="F73" s="47">
        <v>699</v>
      </c>
      <c r="G73" s="47">
        <v>3172</v>
      </c>
      <c r="H73" s="48">
        <v>2284</v>
      </c>
      <c r="I73" s="47">
        <v>377</v>
      </c>
      <c r="J73" s="47">
        <v>1907</v>
      </c>
      <c r="K73" s="49">
        <v>0</v>
      </c>
      <c r="L73" s="47">
        <v>0</v>
      </c>
      <c r="M73" s="47">
        <v>0</v>
      </c>
      <c r="N73" s="50">
        <v>393</v>
      </c>
      <c r="O73" s="47">
        <v>0</v>
      </c>
      <c r="P73" s="47">
        <v>393</v>
      </c>
      <c r="Q73" s="51">
        <v>15</v>
      </c>
      <c r="R73" s="51">
        <v>20</v>
      </c>
      <c r="S73" s="52">
        <f t="shared" ref="S73:S82" si="17">T73+U73</f>
        <v>346</v>
      </c>
      <c r="T73" s="53">
        <f>CEILING(C73/Q73,1)</f>
        <v>72</v>
      </c>
      <c r="U73" s="53">
        <f t="shared" ref="U73:U82" si="18">CEILING(D73/R73,1)</f>
        <v>274</v>
      </c>
      <c r="V73" s="54">
        <v>397</v>
      </c>
      <c r="W73" s="133">
        <f t="shared" ref="W73:X83" si="19">Y73+AA73+AC73</f>
        <v>4.0600000000000005</v>
      </c>
      <c r="X73" s="55">
        <f t="shared" si="19"/>
        <v>3.81</v>
      </c>
      <c r="Y73" s="56">
        <v>2.06</v>
      </c>
      <c r="Z73" s="56">
        <v>2.06</v>
      </c>
      <c r="AA73" s="56">
        <v>1.5</v>
      </c>
      <c r="AB73" s="56">
        <v>1.25</v>
      </c>
      <c r="AC73" s="56">
        <v>0.5</v>
      </c>
      <c r="AD73" s="56">
        <v>0.5</v>
      </c>
      <c r="AE73" s="57">
        <f t="shared" ref="AE73:AF82" si="20">AG73+AI73+AK73</f>
        <v>292.32</v>
      </c>
      <c r="AF73" s="57">
        <f t="shared" si="20"/>
        <v>1043.94</v>
      </c>
      <c r="AG73" s="58">
        <f t="shared" ref="AG73:AH82" si="21">ROUND(T73*Y73,2)</f>
        <v>148.32</v>
      </c>
      <c r="AH73" s="58">
        <f t="shared" si="21"/>
        <v>564.44000000000005</v>
      </c>
      <c r="AI73" s="59">
        <f t="shared" ref="AI73:AJ82" si="22">ROUND(T73*AA73,2)</f>
        <v>108</v>
      </c>
      <c r="AJ73" s="59">
        <f t="shared" si="22"/>
        <v>342.5</v>
      </c>
      <c r="AK73" s="59">
        <f t="shared" ref="AK73:AL82" si="23">ROUND(T73*AC73,2)</f>
        <v>36</v>
      </c>
      <c r="AL73" s="59">
        <f t="shared" si="23"/>
        <v>137</v>
      </c>
      <c r="AM73" s="60">
        <f t="shared" ref="AM73" si="24">AM83</f>
        <v>1.3</v>
      </c>
      <c r="AN73" s="61">
        <f t="shared" ref="AN73:AN82" si="25">$AN$83</f>
        <v>2861.2928299999999</v>
      </c>
      <c r="AO73" s="62">
        <f t="shared" ref="AO73:AT73" si="26">AO83</f>
        <v>0.41</v>
      </c>
      <c r="AP73" s="62">
        <f t="shared" si="26"/>
        <v>9.3149209699999993</v>
      </c>
      <c r="AQ73" s="62">
        <f t="shared" si="26"/>
        <v>233.34</v>
      </c>
      <c r="AR73" s="63">
        <f>AR83</f>
        <v>656.92219</v>
      </c>
      <c r="AS73" s="60">
        <f t="shared" si="26"/>
        <v>1.2</v>
      </c>
      <c r="AT73" s="60">
        <f t="shared" si="26"/>
        <v>1.3</v>
      </c>
      <c r="AU73" s="60">
        <v>2.9</v>
      </c>
      <c r="AV73" s="64">
        <f>AV83</f>
        <v>4934</v>
      </c>
      <c r="AW73" s="65">
        <v>486554.76500000001</v>
      </c>
      <c r="AX73" s="65"/>
      <c r="AY73" s="65"/>
      <c r="AZ73" s="65"/>
      <c r="BA73" s="123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6">
        <f t="shared" ref="BL73:BL82" si="27">ROUND(F73*AS73+G73+L73*AS73*AT73+M73*AT73+O73*AS73*AU73+P73*AU73+I73*AS73*AM73+J73*AM73,2)</f>
        <v>8217.7199999999993</v>
      </c>
      <c r="BM73" s="66">
        <f t="shared" ref="BM73:BM86" si="28">BL73*AV73*12-AW73*1000</f>
        <v>0.75999999046325684</v>
      </c>
      <c r="BN73" s="93">
        <v>1227</v>
      </c>
      <c r="BO73" s="102">
        <f>BN73*AV73*12/1000</f>
        <v>72648.216</v>
      </c>
      <c r="BP73" s="102">
        <f>AW73+BO73</f>
        <v>559202.98100000003</v>
      </c>
      <c r="BQ73" s="101"/>
    </row>
    <row r="74" spans="1:69" s="67" customFormat="1" ht="19.5" customHeight="1" x14ac:dyDescent="0.3">
      <c r="A74" s="44" t="s">
        <v>56</v>
      </c>
      <c r="B74" s="45">
        <f t="shared" si="16"/>
        <v>10572</v>
      </c>
      <c r="C74" s="45">
        <f>F74+L74+O74+I74</f>
        <v>1010</v>
      </c>
      <c r="D74" s="45">
        <f>G74+M74+P74+J74</f>
        <v>9562</v>
      </c>
      <c r="E74" s="46">
        <v>9550</v>
      </c>
      <c r="F74" s="47">
        <v>959</v>
      </c>
      <c r="G74" s="47">
        <v>8591</v>
      </c>
      <c r="H74" s="48">
        <v>662</v>
      </c>
      <c r="I74" s="47">
        <v>43</v>
      </c>
      <c r="J74" s="47">
        <v>619</v>
      </c>
      <c r="K74" s="49">
        <v>0</v>
      </c>
      <c r="L74" s="47">
        <v>0</v>
      </c>
      <c r="M74" s="47">
        <v>0</v>
      </c>
      <c r="N74" s="50">
        <v>360</v>
      </c>
      <c r="O74" s="47">
        <v>8</v>
      </c>
      <c r="P74" s="47">
        <v>352</v>
      </c>
      <c r="Q74" s="51">
        <v>15</v>
      </c>
      <c r="R74" s="51">
        <v>20</v>
      </c>
      <c r="S74" s="52">
        <f t="shared" si="17"/>
        <v>547</v>
      </c>
      <c r="T74" s="53">
        <f t="shared" ref="T74:T82" si="29">CEILING(C74/Q74,1)</f>
        <v>68</v>
      </c>
      <c r="U74" s="53">
        <f t="shared" si="18"/>
        <v>479</v>
      </c>
      <c r="V74" s="54">
        <v>742</v>
      </c>
      <c r="W74" s="133">
        <f t="shared" si="19"/>
        <v>4.0600000000000005</v>
      </c>
      <c r="X74" s="55">
        <f t="shared" si="19"/>
        <v>3.81</v>
      </c>
      <c r="Y74" s="56">
        <v>2.06</v>
      </c>
      <c r="Z74" s="56">
        <v>2.06</v>
      </c>
      <c r="AA74" s="56">
        <v>1.5</v>
      </c>
      <c r="AB74" s="56">
        <v>1.25</v>
      </c>
      <c r="AC74" s="56">
        <v>0.5</v>
      </c>
      <c r="AD74" s="56">
        <v>0.5</v>
      </c>
      <c r="AE74" s="57">
        <f t="shared" si="20"/>
        <v>276.08000000000004</v>
      </c>
      <c r="AF74" s="57">
        <f t="shared" si="20"/>
        <v>1824.99</v>
      </c>
      <c r="AG74" s="58">
        <f t="shared" si="21"/>
        <v>140.08000000000001</v>
      </c>
      <c r="AH74" s="58">
        <f t="shared" si="21"/>
        <v>986.74</v>
      </c>
      <c r="AI74" s="59">
        <f t="shared" si="22"/>
        <v>102</v>
      </c>
      <c r="AJ74" s="59">
        <f t="shared" si="22"/>
        <v>598.75</v>
      </c>
      <c r="AK74" s="59">
        <f t="shared" si="23"/>
        <v>34</v>
      </c>
      <c r="AL74" s="59">
        <f t="shared" si="23"/>
        <v>239.5</v>
      </c>
      <c r="AM74" s="60">
        <f t="shared" ref="AM74" si="30">AM83</f>
        <v>1.3</v>
      </c>
      <c r="AN74" s="61">
        <f t="shared" si="25"/>
        <v>2861.2928299999999</v>
      </c>
      <c r="AO74" s="62">
        <f t="shared" ref="AO74:AV74" si="31">AO83</f>
        <v>0.41</v>
      </c>
      <c r="AP74" s="62">
        <f t="shared" si="31"/>
        <v>9.3149209699999993</v>
      </c>
      <c r="AQ74" s="62">
        <f>AQ83</f>
        <v>233.34</v>
      </c>
      <c r="AR74" s="63">
        <f>AR83</f>
        <v>656.92219</v>
      </c>
      <c r="AS74" s="60">
        <f t="shared" si="31"/>
        <v>1.2</v>
      </c>
      <c r="AT74" s="60">
        <f t="shared" si="31"/>
        <v>1.3</v>
      </c>
      <c r="AU74" s="60">
        <v>2.9</v>
      </c>
      <c r="AV74" s="64">
        <f t="shared" si="31"/>
        <v>4934</v>
      </c>
      <c r="AW74" s="65">
        <v>690496.72199999983</v>
      </c>
      <c r="AX74" s="65"/>
      <c r="AY74" s="65"/>
      <c r="AZ74" s="65"/>
      <c r="BA74" s="123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6">
        <f t="shared" si="27"/>
        <v>11662.22</v>
      </c>
      <c r="BM74" s="66">
        <f t="shared" si="28"/>
        <v>-0.23999989032745361</v>
      </c>
      <c r="BN74" s="93">
        <v>1038</v>
      </c>
      <c r="BO74" s="102">
        <f t="shared" ref="BO74:BO82" si="32">BN74*AV74*12/1000</f>
        <v>61457.904000000002</v>
      </c>
      <c r="BP74" s="102">
        <f t="shared" ref="BP74:BP82" si="33">AW74+BO74</f>
        <v>751954.62599999981</v>
      </c>
      <c r="BQ74" s="101"/>
    </row>
    <row r="75" spans="1:69" s="67" customFormat="1" ht="19.5" customHeight="1" x14ac:dyDescent="0.3">
      <c r="A75" s="44" t="s">
        <v>57</v>
      </c>
      <c r="B75" s="45">
        <f t="shared" si="16"/>
        <v>10291</v>
      </c>
      <c r="C75" s="45">
        <f t="shared" ref="C75:D82" si="34">F75+L75+O75+I75</f>
        <v>1703</v>
      </c>
      <c r="D75" s="45">
        <f t="shared" si="34"/>
        <v>8588</v>
      </c>
      <c r="E75" s="46">
        <v>8231</v>
      </c>
      <c r="F75" s="47">
        <v>1482</v>
      </c>
      <c r="G75" s="47">
        <v>6749</v>
      </c>
      <c r="H75" s="48">
        <v>1140</v>
      </c>
      <c r="I75" s="47">
        <v>200</v>
      </c>
      <c r="J75" s="47">
        <v>940</v>
      </c>
      <c r="K75" s="49">
        <v>0</v>
      </c>
      <c r="L75" s="47">
        <v>0</v>
      </c>
      <c r="M75" s="47">
        <v>0</v>
      </c>
      <c r="N75" s="50">
        <v>920</v>
      </c>
      <c r="O75" s="47">
        <v>21</v>
      </c>
      <c r="P75" s="47">
        <v>899</v>
      </c>
      <c r="Q75" s="51">
        <v>15</v>
      </c>
      <c r="R75" s="51">
        <v>20</v>
      </c>
      <c r="S75" s="52">
        <f t="shared" si="17"/>
        <v>544</v>
      </c>
      <c r="T75" s="53">
        <f t="shared" si="29"/>
        <v>114</v>
      </c>
      <c r="U75" s="53">
        <f t="shared" si="18"/>
        <v>430</v>
      </c>
      <c r="V75" s="54">
        <v>721</v>
      </c>
      <c r="W75" s="133">
        <f t="shared" si="19"/>
        <v>4.0600000000000005</v>
      </c>
      <c r="X75" s="55">
        <f t="shared" si="19"/>
        <v>3.81</v>
      </c>
      <c r="Y75" s="56">
        <v>2.06</v>
      </c>
      <c r="Z75" s="56">
        <v>2.06</v>
      </c>
      <c r="AA75" s="56">
        <v>1.5</v>
      </c>
      <c r="AB75" s="56">
        <v>1.25</v>
      </c>
      <c r="AC75" s="56">
        <v>0.5</v>
      </c>
      <c r="AD75" s="56">
        <v>0.5</v>
      </c>
      <c r="AE75" s="57">
        <f t="shared" si="20"/>
        <v>462.84000000000003</v>
      </c>
      <c r="AF75" s="57">
        <f t="shared" si="20"/>
        <v>1638.3</v>
      </c>
      <c r="AG75" s="58">
        <f t="shared" si="21"/>
        <v>234.84</v>
      </c>
      <c r="AH75" s="58">
        <f t="shared" si="21"/>
        <v>885.8</v>
      </c>
      <c r="AI75" s="59">
        <f t="shared" si="22"/>
        <v>171</v>
      </c>
      <c r="AJ75" s="59">
        <f t="shared" si="22"/>
        <v>537.5</v>
      </c>
      <c r="AK75" s="59">
        <f t="shared" si="23"/>
        <v>57</v>
      </c>
      <c r="AL75" s="59">
        <f t="shared" si="23"/>
        <v>215</v>
      </c>
      <c r="AM75" s="60">
        <f t="shared" ref="AM75" si="35">AM83</f>
        <v>1.3</v>
      </c>
      <c r="AN75" s="61">
        <f t="shared" si="25"/>
        <v>2861.2928299999999</v>
      </c>
      <c r="AO75" s="62">
        <f t="shared" ref="AO75:AV75" si="36">AO83</f>
        <v>0.41</v>
      </c>
      <c r="AP75" s="62">
        <f t="shared" si="36"/>
        <v>9.3149209699999993</v>
      </c>
      <c r="AQ75" s="62">
        <f t="shared" si="36"/>
        <v>233.34</v>
      </c>
      <c r="AR75" s="63">
        <f t="shared" si="36"/>
        <v>656.92219</v>
      </c>
      <c r="AS75" s="60">
        <f t="shared" si="36"/>
        <v>1.2</v>
      </c>
      <c r="AT75" s="60">
        <f t="shared" si="36"/>
        <v>1.3</v>
      </c>
      <c r="AU75" s="60">
        <v>2.9</v>
      </c>
      <c r="AV75" s="64">
        <f t="shared" si="36"/>
        <v>4934</v>
      </c>
      <c r="AW75" s="65">
        <v>754403.46899999992</v>
      </c>
      <c r="AX75" s="65"/>
      <c r="AY75" s="65"/>
      <c r="AZ75" s="65"/>
      <c r="BA75" s="123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6">
        <f t="shared" si="27"/>
        <v>12741.58</v>
      </c>
      <c r="BM75" s="66">
        <f t="shared" si="28"/>
        <v>-0.3599998950958252</v>
      </c>
      <c r="BN75" s="93">
        <v>175</v>
      </c>
      <c r="BO75" s="102">
        <f t="shared" si="32"/>
        <v>10361.4</v>
      </c>
      <c r="BP75" s="102">
        <f t="shared" si="33"/>
        <v>764764.86899999995</v>
      </c>
      <c r="BQ75" s="101"/>
    </row>
    <row r="76" spans="1:69" s="67" customFormat="1" ht="19.5" customHeight="1" x14ac:dyDescent="0.3">
      <c r="A76" s="44" t="s">
        <v>58</v>
      </c>
      <c r="B76" s="45">
        <f t="shared" si="16"/>
        <v>9565</v>
      </c>
      <c r="C76" s="45">
        <f t="shared" si="34"/>
        <v>1778</v>
      </c>
      <c r="D76" s="45">
        <f t="shared" si="34"/>
        <v>7787</v>
      </c>
      <c r="E76" s="46">
        <f>F76+G76</f>
        <v>6502</v>
      </c>
      <c r="F76" s="47">
        <f>1365-F86</f>
        <v>1350</v>
      </c>
      <c r="G76" s="47">
        <f>5302-G86</f>
        <v>5152</v>
      </c>
      <c r="H76" s="48">
        <v>2028</v>
      </c>
      <c r="I76" s="47">
        <v>377</v>
      </c>
      <c r="J76" s="47">
        <v>1651</v>
      </c>
      <c r="K76" s="49">
        <v>257</v>
      </c>
      <c r="L76" s="47">
        <v>31</v>
      </c>
      <c r="M76" s="47">
        <v>226</v>
      </c>
      <c r="N76" s="50">
        <v>778</v>
      </c>
      <c r="O76" s="47">
        <v>20</v>
      </c>
      <c r="P76" s="47">
        <v>758</v>
      </c>
      <c r="Q76" s="51">
        <v>15</v>
      </c>
      <c r="R76" s="51">
        <v>20</v>
      </c>
      <c r="S76" s="52">
        <f t="shared" si="17"/>
        <v>509</v>
      </c>
      <c r="T76" s="53">
        <f t="shared" si="29"/>
        <v>119</v>
      </c>
      <c r="U76" s="53">
        <f t="shared" si="18"/>
        <v>390</v>
      </c>
      <c r="V76" s="54">
        <v>682</v>
      </c>
      <c r="W76" s="133">
        <f t="shared" si="19"/>
        <v>4.0600000000000005</v>
      </c>
      <c r="X76" s="55">
        <f t="shared" si="19"/>
        <v>3.81</v>
      </c>
      <c r="Y76" s="56">
        <v>2.06</v>
      </c>
      <c r="Z76" s="56">
        <v>2.06</v>
      </c>
      <c r="AA76" s="56">
        <v>1.5</v>
      </c>
      <c r="AB76" s="56">
        <v>1.25</v>
      </c>
      <c r="AC76" s="56">
        <v>0.5</v>
      </c>
      <c r="AD76" s="56">
        <v>0.5</v>
      </c>
      <c r="AE76" s="57">
        <f t="shared" si="20"/>
        <v>483.14</v>
      </c>
      <c r="AF76" s="57">
        <f t="shared" si="20"/>
        <v>1485.9</v>
      </c>
      <c r="AG76" s="58">
        <f t="shared" si="21"/>
        <v>245.14</v>
      </c>
      <c r="AH76" s="58">
        <f t="shared" si="21"/>
        <v>803.4</v>
      </c>
      <c r="AI76" s="59">
        <f t="shared" si="22"/>
        <v>178.5</v>
      </c>
      <c r="AJ76" s="59">
        <f t="shared" si="22"/>
        <v>487.5</v>
      </c>
      <c r="AK76" s="59">
        <f t="shared" si="23"/>
        <v>59.5</v>
      </c>
      <c r="AL76" s="59">
        <f t="shared" si="23"/>
        <v>195</v>
      </c>
      <c r="AM76" s="60">
        <f t="shared" ref="AM76" si="37">AM83</f>
        <v>1.3</v>
      </c>
      <c r="AN76" s="61">
        <f t="shared" si="25"/>
        <v>2861.2928299999999</v>
      </c>
      <c r="AO76" s="62">
        <f t="shared" ref="AO76:AV76" si="38">AO83</f>
        <v>0.41</v>
      </c>
      <c r="AP76" s="62">
        <f t="shared" si="38"/>
        <v>9.3149209699999993</v>
      </c>
      <c r="AQ76" s="62">
        <f t="shared" si="38"/>
        <v>233.34</v>
      </c>
      <c r="AR76" s="63">
        <f t="shared" si="38"/>
        <v>656.92219</v>
      </c>
      <c r="AS76" s="60">
        <f t="shared" si="38"/>
        <v>1.2</v>
      </c>
      <c r="AT76" s="60">
        <f t="shared" si="38"/>
        <v>1.3</v>
      </c>
      <c r="AU76" s="60">
        <v>2.9</v>
      </c>
      <c r="AV76" s="64">
        <f t="shared" si="38"/>
        <v>4934</v>
      </c>
      <c r="AW76" s="65">
        <v>717386.62699999986</v>
      </c>
      <c r="AX76" s="65"/>
      <c r="AY76" s="65"/>
      <c r="AZ76" s="65"/>
      <c r="BA76" s="123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6">
        <f t="shared" si="27"/>
        <v>12116.38</v>
      </c>
      <c r="BM76" s="66">
        <f t="shared" si="28"/>
        <v>4.0000081062316895E-2</v>
      </c>
      <c r="BN76" s="93">
        <v>554</v>
      </c>
      <c r="BO76" s="102">
        <f t="shared" si="32"/>
        <v>32801.232000000004</v>
      </c>
      <c r="BP76" s="102">
        <f t="shared" si="33"/>
        <v>750187.85899999982</v>
      </c>
      <c r="BQ76" s="101"/>
    </row>
    <row r="77" spans="1:69" s="67" customFormat="1" ht="19.5" customHeight="1" x14ac:dyDescent="0.3">
      <c r="A77" s="44" t="s">
        <v>59</v>
      </c>
      <c r="B77" s="45">
        <f t="shared" si="16"/>
        <v>7393</v>
      </c>
      <c r="C77" s="45">
        <f t="shared" si="34"/>
        <v>1304</v>
      </c>
      <c r="D77" s="45">
        <f t="shared" si="34"/>
        <v>6089</v>
      </c>
      <c r="E77" s="46">
        <v>5068</v>
      </c>
      <c r="F77" s="47">
        <v>983</v>
      </c>
      <c r="G77" s="47">
        <v>4085</v>
      </c>
      <c r="H77" s="48">
        <v>1610</v>
      </c>
      <c r="I77" s="47">
        <v>266</v>
      </c>
      <c r="J77" s="47">
        <v>1344</v>
      </c>
      <c r="K77" s="49">
        <v>201</v>
      </c>
      <c r="L77" s="47">
        <v>36</v>
      </c>
      <c r="M77" s="47">
        <v>165</v>
      </c>
      <c r="N77" s="50">
        <v>514</v>
      </c>
      <c r="O77" s="47">
        <v>19</v>
      </c>
      <c r="P77" s="47">
        <v>495</v>
      </c>
      <c r="Q77" s="51">
        <v>15</v>
      </c>
      <c r="R77" s="51">
        <v>20</v>
      </c>
      <c r="S77" s="52">
        <f t="shared" si="17"/>
        <v>392</v>
      </c>
      <c r="T77" s="53">
        <f t="shared" si="29"/>
        <v>87</v>
      </c>
      <c r="U77" s="53">
        <f t="shared" si="18"/>
        <v>305</v>
      </c>
      <c r="V77" s="54">
        <v>543</v>
      </c>
      <c r="W77" s="133">
        <f t="shared" si="19"/>
        <v>4.0600000000000005</v>
      </c>
      <c r="X77" s="55">
        <f t="shared" si="19"/>
        <v>3.81</v>
      </c>
      <c r="Y77" s="56">
        <v>2.06</v>
      </c>
      <c r="Z77" s="56">
        <v>2.06</v>
      </c>
      <c r="AA77" s="56">
        <v>1.5</v>
      </c>
      <c r="AB77" s="56">
        <v>1.25</v>
      </c>
      <c r="AC77" s="56">
        <v>0.5</v>
      </c>
      <c r="AD77" s="56">
        <v>0.5</v>
      </c>
      <c r="AE77" s="57">
        <f t="shared" si="20"/>
        <v>353.22</v>
      </c>
      <c r="AF77" s="57">
        <f t="shared" si="20"/>
        <v>1162.05</v>
      </c>
      <c r="AG77" s="58">
        <f t="shared" si="21"/>
        <v>179.22</v>
      </c>
      <c r="AH77" s="58">
        <f t="shared" si="21"/>
        <v>628.29999999999995</v>
      </c>
      <c r="AI77" s="59">
        <f t="shared" si="22"/>
        <v>130.5</v>
      </c>
      <c r="AJ77" s="59">
        <f t="shared" si="22"/>
        <v>381.25</v>
      </c>
      <c r="AK77" s="59">
        <f t="shared" si="23"/>
        <v>43.5</v>
      </c>
      <c r="AL77" s="59">
        <f t="shared" si="23"/>
        <v>152.5</v>
      </c>
      <c r="AM77" s="60">
        <f t="shared" ref="AM77" si="39">AM83</f>
        <v>1.3</v>
      </c>
      <c r="AN77" s="61">
        <f t="shared" si="25"/>
        <v>2861.2928299999999</v>
      </c>
      <c r="AO77" s="62">
        <f t="shared" ref="AO77:AV77" si="40">AO83</f>
        <v>0.41</v>
      </c>
      <c r="AP77" s="62">
        <f t="shared" si="40"/>
        <v>9.3149209699999993</v>
      </c>
      <c r="AQ77" s="62">
        <f t="shared" si="40"/>
        <v>233.34</v>
      </c>
      <c r="AR77" s="63">
        <f t="shared" si="40"/>
        <v>656.92219</v>
      </c>
      <c r="AS77" s="60">
        <f t="shared" si="40"/>
        <v>1.2</v>
      </c>
      <c r="AT77" s="60">
        <f t="shared" si="40"/>
        <v>1.3</v>
      </c>
      <c r="AU77" s="60">
        <v>2.9</v>
      </c>
      <c r="AV77" s="64">
        <f t="shared" si="40"/>
        <v>4934</v>
      </c>
      <c r="AW77" s="65">
        <v>544656.76100000006</v>
      </c>
      <c r="AX77" s="65"/>
      <c r="AY77" s="65"/>
      <c r="AZ77" s="65"/>
      <c r="BA77" s="123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6">
        <f t="shared" si="27"/>
        <v>9199.0400000000009</v>
      </c>
      <c r="BM77" s="66">
        <f t="shared" si="28"/>
        <v>-0.6799999475479126</v>
      </c>
      <c r="BN77" s="93">
        <v>493</v>
      </c>
      <c r="BO77" s="102">
        <f t="shared" si="32"/>
        <v>29189.544000000002</v>
      </c>
      <c r="BP77" s="102">
        <f t="shared" si="33"/>
        <v>573846.30500000005</v>
      </c>
      <c r="BQ77" s="101"/>
    </row>
    <row r="78" spans="1:69" s="67" customFormat="1" ht="19.5" customHeight="1" x14ac:dyDescent="0.3">
      <c r="A78" s="44" t="s">
        <v>60</v>
      </c>
      <c r="B78" s="45">
        <f t="shared" si="16"/>
        <v>1925</v>
      </c>
      <c r="C78" s="45">
        <f t="shared" si="34"/>
        <v>225</v>
      </c>
      <c r="D78" s="45">
        <f t="shared" si="34"/>
        <v>1700</v>
      </c>
      <c r="E78" s="46">
        <v>261</v>
      </c>
      <c r="F78" s="47">
        <v>57</v>
      </c>
      <c r="G78" s="47">
        <v>362</v>
      </c>
      <c r="H78" s="48">
        <v>1281</v>
      </c>
      <c r="I78" s="47">
        <v>156</v>
      </c>
      <c r="J78" s="47">
        <v>1125</v>
      </c>
      <c r="K78" s="49">
        <v>120</v>
      </c>
      <c r="L78" s="47">
        <v>12</v>
      </c>
      <c r="M78" s="47">
        <v>108</v>
      </c>
      <c r="N78" s="50">
        <v>105</v>
      </c>
      <c r="O78" s="47">
        <v>0</v>
      </c>
      <c r="P78" s="47">
        <v>105</v>
      </c>
      <c r="Q78" s="51">
        <v>15</v>
      </c>
      <c r="R78" s="51">
        <v>20</v>
      </c>
      <c r="S78" s="52">
        <f t="shared" si="17"/>
        <v>100</v>
      </c>
      <c r="T78" s="53">
        <f t="shared" si="29"/>
        <v>15</v>
      </c>
      <c r="U78" s="53">
        <f t="shared" si="18"/>
        <v>85</v>
      </c>
      <c r="V78" s="54">
        <v>127</v>
      </c>
      <c r="W78" s="133">
        <f t="shared" si="19"/>
        <v>4.0600000000000005</v>
      </c>
      <c r="X78" s="55">
        <f t="shared" si="19"/>
        <v>3.81</v>
      </c>
      <c r="Y78" s="56">
        <v>2.06</v>
      </c>
      <c r="Z78" s="56">
        <v>2.06</v>
      </c>
      <c r="AA78" s="56">
        <v>1.5</v>
      </c>
      <c r="AB78" s="56">
        <v>1.25</v>
      </c>
      <c r="AC78" s="56">
        <v>0.5</v>
      </c>
      <c r="AD78" s="56">
        <v>0.5</v>
      </c>
      <c r="AE78" s="57">
        <f t="shared" si="20"/>
        <v>60.9</v>
      </c>
      <c r="AF78" s="57">
        <f t="shared" si="20"/>
        <v>323.85000000000002</v>
      </c>
      <c r="AG78" s="58">
        <f t="shared" si="21"/>
        <v>30.9</v>
      </c>
      <c r="AH78" s="58">
        <f t="shared" si="21"/>
        <v>175.1</v>
      </c>
      <c r="AI78" s="59">
        <f t="shared" si="22"/>
        <v>22.5</v>
      </c>
      <c r="AJ78" s="59">
        <f t="shared" si="22"/>
        <v>106.25</v>
      </c>
      <c r="AK78" s="59">
        <f t="shared" si="23"/>
        <v>7.5</v>
      </c>
      <c r="AL78" s="59">
        <f t="shared" si="23"/>
        <v>42.5</v>
      </c>
      <c r="AM78" s="60">
        <f t="shared" ref="AM78" si="41">AM83</f>
        <v>1.3</v>
      </c>
      <c r="AN78" s="61">
        <f t="shared" si="25"/>
        <v>2861.2928299999999</v>
      </c>
      <c r="AO78" s="62">
        <f t="shared" ref="AO78:AV78" si="42">AO83</f>
        <v>0.41</v>
      </c>
      <c r="AP78" s="62">
        <f t="shared" si="42"/>
        <v>9.3149209699999993</v>
      </c>
      <c r="AQ78" s="62">
        <f t="shared" si="42"/>
        <v>233.34</v>
      </c>
      <c r="AR78" s="63">
        <f t="shared" si="42"/>
        <v>656.92219</v>
      </c>
      <c r="AS78" s="60">
        <f t="shared" si="42"/>
        <v>1.2</v>
      </c>
      <c r="AT78" s="60">
        <f t="shared" si="42"/>
        <v>1.3</v>
      </c>
      <c r="AU78" s="60">
        <v>2.9</v>
      </c>
      <c r="AV78" s="64">
        <f t="shared" si="42"/>
        <v>4934</v>
      </c>
      <c r="AW78" s="65">
        <v>153933.69500000001</v>
      </c>
      <c r="AX78" s="65"/>
      <c r="AY78" s="65"/>
      <c r="AZ78" s="65"/>
      <c r="BA78" s="123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6">
        <f t="shared" si="27"/>
        <v>2599.88</v>
      </c>
      <c r="BM78" s="66">
        <f t="shared" si="28"/>
        <v>3.9999991655349731E-2</v>
      </c>
      <c r="BN78" s="93">
        <v>520</v>
      </c>
      <c r="BO78" s="102">
        <f t="shared" si="32"/>
        <v>30788.16</v>
      </c>
      <c r="BP78" s="102">
        <f t="shared" si="33"/>
        <v>184721.85500000001</v>
      </c>
      <c r="BQ78" s="101"/>
    </row>
    <row r="79" spans="1:69" s="67" customFormat="1" ht="19.5" customHeight="1" x14ac:dyDescent="0.3">
      <c r="A79" s="44" t="s">
        <v>61</v>
      </c>
      <c r="B79" s="45">
        <f t="shared" si="16"/>
        <v>5981</v>
      </c>
      <c r="C79" s="45">
        <f t="shared" si="34"/>
        <v>1256</v>
      </c>
      <c r="D79" s="45">
        <f t="shared" si="34"/>
        <v>4725</v>
      </c>
      <c r="E79" s="46">
        <v>4194</v>
      </c>
      <c r="F79" s="47">
        <v>933</v>
      </c>
      <c r="G79" s="47">
        <v>3261</v>
      </c>
      <c r="H79" s="48">
        <v>641</v>
      </c>
      <c r="I79" s="47">
        <v>134</v>
      </c>
      <c r="J79" s="47">
        <v>507</v>
      </c>
      <c r="K79" s="49">
        <v>794</v>
      </c>
      <c r="L79" s="47">
        <v>170</v>
      </c>
      <c r="M79" s="47">
        <v>624</v>
      </c>
      <c r="N79" s="50">
        <v>352</v>
      </c>
      <c r="O79" s="47">
        <v>19</v>
      </c>
      <c r="P79" s="47">
        <v>333</v>
      </c>
      <c r="Q79" s="51">
        <v>15</v>
      </c>
      <c r="R79" s="51">
        <v>20</v>
      </c>
      <c r="S79" s="52">
        <f t="shared" si="17"/>
        <v>321</v>
      </c>
      <c r="T79" s="53">
        <f t="shared" si="29"/>
        <v>84</v>
      </c>
      <c r="U79" s="53">
        <f t="shared" si="18"/>
        <v>237</v>
      </c>
      <c r="V79" s="54">
        <v>363</v>
      </c>
      <c r="W79" s="133">
        <f t="shared" si="19"/>
        <v>4.0600000000000005</v>
      </c>
      <c r="X79" s="55">
        <f t="shared" si="19"/>
        <v>3.81</v>
      </c>
      <c r="Y79" s="56">
        <v>2.06</v>
      </c>
      <c r="Z79" s="56">
        <v>2.06</v>
      </c>
      <c r="AA79" s="56">
        <v>1.5</v>
      </c>
      <c r="AB79" s="56">
        <v>1.25</v>
      </c>
      <c r="AC79" s="56">
        <v>0.5</v>
      </c>
      <c r="AD79" s="56">
        <v>0.5</v>
      </c>
      <c r="AE79" s="57">
        <f t="shared" si="20"/>
        <v>341.03999999999996</v>
      </c>
      <c r="AF79" s="57">
        <f t="shared" si="20"/>
        <v>902.97</v>
      </c>
      <c r="AG79" s="58">
        <f t="shared" si="21"/>
        <v>173.04</v>
      </c>
      <c r="AH79" s="58">
        <f t="shared" si="21"/>
        <v>488.22</v>
      </c>
      <c r="AI79" s="59">
        <f t="shared" si="22"/>
        <v>126</v>
      </c>
      <c r="AJ79" s="59">
        <f t="shared" si="22"/>
        <v>296.25</v>
      </c>
      <c r="AK79" s="59">
        <f t="shared" si="23"/>
        <v>42</v>
      </c>
      <c r="AL79" s="59">
        <f t="shared" si="23"/>
        <v>118.5</v>
      </c>
      <c r="AM79" s="60">
        <f t="shared" ref="AM79" si="43">AM83</f>
        <v>1.3</v>
      </c>
      <c r="AN79" s="61">
        <f t="shared" si="25"/>
        <v>2861.2928299999999</v>
      </c>
      <c r="AO79" s="62">
        <f t="shared" ref="AO79:AV79" si="44">AO83</f>
        <v>0.41</v>
      </c>
      <c r="AP79" s="62">
        <f t="shared" si="44"/>
        <v>9.3149209699999993</v>
      </c>
      <c r="AQ79" s="62">
        <f t="shared" si="44"/>
        <v>233.34</v>
      </c>
      <c r="AR79" s="63">
        <f t="shared" si="44"/>
        <v>656.92219</v>
      </c>
      <c r="AS79" s="60">
        <f t="shared" si="44"/>
        <v>1.2</v>
      </c>
      <c r="AT79" s="60">
        <f t="shared" si="44"/>
        <v>1.3</v>
      </c>
      <c r="AU79" s="60">
        <v>2.9</v>
      </c>
      <c r="AV79" s="64">
        <f t="shared" si="44"/>
        <v>4934</v>
      </c>
      <c r="AW79" s="65">
        <v>435590.88799999998</v>
      </c>
      <c r="AX79" s="65"/>
      <c r="AY79" s="65"/>
      <c r="AZ79" s="65"/>
      <c r="BA79" s="123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6">
        <f t="shared" si="27"/>
        <v>7356.96</v>
      </c>
      <c r="BM79" s="66">
        <f t="shared" si="28"/>
        <v>-0.31999999284744263</v>
      </c>
      <c r="BN79" s="93">
        <v>454</v>
      </c>
      <c r="BO79" s="102">
        <f t="shared" si="32"/>
        <v>26880.432000000001</v>
      </c>
      <c r="BP79" s="102">
        <f t="shared" si="33"/>
        <v>462471.31999999995</v>
      </c>
      <c r="BQ79" s="101"/>
    </row>
    <row r="80" spans="1:69" s="67" customFormat="1" ht="19.5" customHeight="1" x14ac:dyDescent="0.3">
      <c r="A80" s="44" t="s">
        <v>62</v>
      </c>
      <c r="B80" s="45">
        <f t="shared" si="16"/>
        <v>10596</v>
      </c>
      <c r="C80" s="45">
        <f t="shared" si="34"/>
        <v>1944</v>
      </c>
      <c r="D80" s="45">
        <f t="shared" si="34"/>
        <v>8652</v>
      </c>
      <c r="E80" s="46">
        <v>9236</v>
      </c>
      <c r="F80" s="47">
        <v>1778</v>
      </c>
      <c r="G80" s="47">
        <v>7458</v>
      </c>
      <c r="H80" s="48">
        <v>834</v>
      </c>
      <c r="I80" s="47">
        <v>148</v>
      </c>
      <c r="J80" s="47">
        <v>686</v>
      </c>
      <c r="K80" s="49">
        <v>12</v>
      </c>
      <c r="L80" s="47">
        <v>0</v>
      </c>
      <c r="M80" s="47">
        <v>12</v>
      </c>
      <c r="N80" s="50">
        <v>514</v>
      </c>
      <c r="O80" s="47">
        <v>18</v>
      </c>
      <c r="P80" s="47">
        <v>496</v>
      </c>
      <c r="Q80" s="51">
        <v>15</v>
      </c>
      <c r="R80" s="51">
        <v>20</v>
      </c>
      <c r="S80" s="52">
        <f t="shared" si="17"/>
        <v>563</v>
      </c>
      <c r="T80" s="53">
        <f t="shared" si="29"/>
        <v>130</v>
      </c>
      <c r="U80" s="53">
        <f t="shared" si="18"/>
        <v>433</v>
      </c>
      <c r="V80" s="54">
        <v>619</v>
      </c>
      <c r="W80" s="133">
        <f t="shared" si="19"/>
        <v>4.0600000000000005</v>
      </c>
      <c r="X80" s="55">
        <f t="shared" si="19"/>
        <v>3.81</v>
      </c>
      <c r="Y80" s="56">
        <v>2.06</v>
      </c>
      <c r="Z80" s="56">
        <v>2.06</v>
      </c>
      <c r="AA80" s="56">
        <v>1.5</v>
      </c>
      <c r="AB80" s="56">
        <v>1.25</v>
      </c>
      <c r="AC80" s="56">
        <v>0.5</v>
      </c>
      <c r="AD80" s="56">
        <v>0.5</v>
      </c>
      <c r="AE80" s="57">
        <f t="shared" si="20"/>
        <v>527.79999999999995</v>
      </c>
      <c r="AF80" s="57">
        <f t="shared" si="20"/>
        <v>1649.73</v>
      </c>
      <c r="AG80" s="58">
        <f t="shared" si="21"/>
        <v>267.8</v>
      </c>
      <c r="AH80" s="58">
        <f t="shared" si="21"/>
        <v>891.98</v>
      </c>
      <c r="AI80" s="59">
        <f t="shared" si="22"/>
        <v>195</v>
      </c>
      <c r="AJ80" s="59">
        <f t="shared" si="22"/>
        <v>541.25</v>
      </c>
      <c r="AK80" s="59">
        <f t="shared" si="23"/>
        <v>65</v>
      </c>
      <c r="AL80" s="59">
        <f t="shared" si="23"/>
        <v>216.5</v>
      </c>
      <c r="AM80" s="60">
        <f t="shared" ref="AM80" si="45">AM83</f>
        <v>1.3</v>
      </c>
      <c r="AN80" s="61">
        <f t="shared" si="25"/>
        <v>2861.2928299999999</v>
      </c>
      <c r="AO80" s="62">
        <f t="shared" ref="AO80:AV80" si="46">AO83</f>
        <v>0.41</v>
      </c>
      <c r="AP80" s="62">
        <f t="shared" si="46"/>
        <v>9.3149209699999993</v>
      </c>
      <c r="AQ80" s="62">
        <f t="shared" si="46"/>
        <v>233.34</v>
      </c>
      <c r="AR80" s="63">
        <f t="shared" si="46"/>
        <v>656.92219</v>
      </c>
      <c r="AS80" s="60">
        <f t="shared" si="46"/>
        <v>1.2</v>
      </c>
      <c r="AT80" s="60">
        <f t="shared" si="46"/>
        <v>1.3</v>
      </c>
      <c r="AU80" s="60">
        <v>2.9</v>
      </c>
      <c r="AV80" s="64">
        <f t="shared" si="46"/>
        <v>4934</v>
      </c>
      <c r="AW80" s="65">
        <v>724168.31099999999</v>
      </c>
      <c r="AX80" s="65"/>
      <c r="AY80" s="65"/>
      <c r="AZ80" s="65"/>
      <c r="BA80" s="123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6">
        <f t="shared" si="27"/>
        <v>12230.92</v>
      </c>
      <c r="BM80" s="66">
        <f t="shared" si="28"/>
        <v>0.36000001430511475</v>
      </c>
      <c r="BN80" s="93">
        <v>453</v>
      </c>
      <c r="BO80" s="102">
        <f t="shared" si="32"/>
        <v>26821.223999999998</v>
      </c>
      <c r="BP80" s="102">
        <f t="shared" si="33"/>
        <v>750989.53500000003</v>
      </c>
      <c r="BQ80" s="101"/>
    </row>
    <row r="81" spans="1:1029" s="67" customFormat="1" ht="19.5" customHeight="1" x14ac:dyDescent="0.3">
      <c r="A81" s="44" t="s">
        <v>63</v>
      </c>
      <c r="B81" s="45">
        <f t="shared" si="16"/>
        <v>7170</v>
      </c>
      <c r="C81" s="45">
        <f t="shared" si="34"/>
        <v>1087</v>
      </c>
      <c r="D81" s="45">
        <f t="shared" si="34"/>
        <v>6083</v>
      </c>
      <c r="E81" s="46">
        <v>3605</v>
      </c>
      <c r="F81" s="47">
        <v>609</v>
      </c>
      <c r="G81" s="47">
        <v>2996</v>
      </c>
      <c r="H81" s="48">
        <v>2397</v>
      </c>
      <c r="I81" s="47">
        <v>379</v>
      </c>
      <c r="J81" s="47">
        <v>2018</v>
      </c>
      <c r="K81" s="49">
        <v>531</v>
      </c>
      <c r="L81" s="47">
        <v>62</v>
      </c>
      <c r="M81" s="47">
        <v>469</v>
      </c>
      <c r="N81" s="50">
        <v>637</v>
      </c>
      <c r="O81" s="47">
        <v>37</v>
      </c>
      <c r="P81" s="47">
        <v>600</v>
      </c>
      <c r="Q81" s="51">
        <v>15</v>
      </c>
      <c r="R81" s="51">
        <v>20</v>
      </c>
      <c r="S81" s="52">
        <f t="shared" si="17"/>
        <v>378</v>
      </c>
      <c r="T81" s="53">
        <f t="shared" si="29"/>
        <v>73</v>
      </c>
      <c r="U81" s="53">
        <f t="shared" si="18"/>
        <v>305</v>
      </c>
      <c r="V81" s="54">
        <v>480</v>
      </c>
      <c r="W81" s="133">
        <f t="shared" si="19"/>
        <v>4.0600000000000005</v>
      </c>
      <c r="X81" s="55">
        <f t="shared" si="19"/>
        <v>3.81</v>
      </c>
      <c r="Y81" s="56">
        <v>2.06</v>
      </c>
      <c r="Z81" s="56">
        <v>2.06</v>
      </c>
      <c r="AA81" s="56">
        <v>1.5</v>
      </c>
      <c r="AB81" s="56">
        <v>1.25</v>
      </c>
      <c r="AC81" s="56">
        <v>0.5</v>
      </c>
      <c r="AD81" s="56">
        <v>0.5</v>
      </c>
      <c r="AE81" s="57">
        <f t="shared" si="20"/>
        <v>296.38</v>
      </c>
      <c r="AF81" s="57">
        <f t="shared" si="20"/>
        <v>1162.05</v>
      </c>
      <c r="AG81" s="58">
        <f t="shared" si="21"/>
        <v>150.38</v>
      </c>
      <c r="AH81" s="58">
        <f t="shared" si="21"/>
        <v>628.29999999999995</v>
      </c>
      <c r="AI81" s="59">
        <f t="shared" si="22"/>
        <v>109.5</v>
      </c>
      <c r="AJ81" s="59">
        <f t="shared" si="22"/>
        <v>381.25</v>
      </c>
      <c r="AK81" s="59">
        <f t="shared" si="23"/>
        <v>36.5</v>
      </c>
      <c r="AL81" s="59">
        <f t="shared" si="23"/>
        <v>152.5</v>
      </c>
      <c r="AM81" s="60">
        <f t="shared" ref="AM81" si="47">AM83</f>
        <v>1.3</v>
      </c>
      <c r="AN81" s="61">
        <f t="shared" si="25"/>
        <v>2861.2928299999999</v>
      </c>
      <c r="AO81" s="62">
        <f t="shared" ref="AO81:AV81" si="48">AO83</f>
        <v>0.41</v>
      </c>
      <c r="AP81" s="62">
        <f t="shared" si="48"/>
        <v>9.3149209699999993</v>
      </c>
      <c r="AQ81" s="62">
        <f t="shared" si="48"/>
        <v>233.34</v>
      </c>
      <c r="AR81" s="63">
        <f t="shared" si="48"/>
        <v>656.92219</v>
      </c>
      <c r="AS81" s="60">
        <f t="shared" si="48"/>
        <v>1.2</v>
      </c>
      <c r="AT81" s="60">
        <f t="shared" si="48"/>
        <v>1.3</v>
      </c>
      <c r="AU81" s="60">
        <v>2.9</v>
      </c>
      <c r="AV81" s="64">
        <f t="shared" si="48"/>
        <v>4934</v>
      </c>
      <c r="AW81" s="65">
        <v>563460.03700000001</v>
      </c>
      <c r="AX81" s="65"/>
      <c r="AY81" s="65"/>
      <c r="AZ81" s="65"/>
      <c r="BA81" s="123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6">
        <f t="shared" si="27"/>
        <v>9516.6200000000008</v>
      </c>
      <c r="BM81" s="66">
        <f t="shared" si="28"/>
        <v>-3.9999961853027344E-2</v>
      </c>
      <c r="BN81" s="93">
        <v>708</v>
      </c>
      <c r="BO81" s="102">
        <f t="shared" si="32"/>
        <v>41919.264000000003</v>
      </c>
      <c r="BP81" s="102">
        <f t="shared" si="33"/>
        <v>605379.30099999998</v>
      </c>
      <c r="BQ81" s="101"/>
    </row>
    <row r="82" spans="1:1029" s="67" customFormat="1" ht="19.5" customHeight="1" x14ac:dyDescent="0.3">
      <c r="A82" s="44" t="s">
        <v>64</v>
      </c>
      <c r="B82" s="45">
        <f t="shared" si="16"/>
        <v>4648</v>
      </c>
      <c r="C82" s="45">
        <f t="shared" si="34"/>
        <v>632</v>
      </c>
      <c r="D82" s="45">
        <f t="shared" si="34"/>
        <v>4016</v>
      </c>
      <c r="E82" s="46">
        <v>1554</v>
      </c>
      <c r="F82" s="47">
        <v>195</v>
      </c>
      <c r="G82" s="47">
        <v>1359</v>
      </c>
      <c r="H82" s="48">
        <v>2423</v>
      </c>
      <c r="I82" s="47">
        <v>372</v>
      </c>
      <c r="J82" s="47">
        <v>2051</v>
      </c>
      <c r="K82" s="49">
        <v>381</v>
      </c>
      <c r="L82" s="47">
        <v>49</v>
      </c>
      <c r="M82" s="47">
        <v>332</v>
      </c>
      <c r="N82" s="50">
        <v>290</v>
      </c>
      <c r="O82" s="47">
        <v>16</v>
      </c>
      <c r="P82" s="47">
        <v>274</v>
      </c>
      <c r="Q82" s="51">
        <v>15</v>
      </c>
      <c r="R82" s="51">
        <v>20</v>
      </c>
      <c r="S82" s="52">
        <f t="shared" si="17"/>
        <v>244</v>
      </c>
      <c r="T82" s="53">
        <f t="shared" si="29"/>
        <v>43</v>
      </c>
      <c r="U82" s="53">
        <f t="shared" si="18"/>
        <v>201</v>
      </c>
      <c r="V82" s="54">
        <v>360</v>
      </c>
      <c r="W82" s="133">
        <f t="shared" si="19"/>
        <v>4.0600000000000005</v>
      </c>
      <c r="X82" s="55">
        <f t="shared" si="19"/>
        <v>3.81</v>
      </c>
      <c r="Y82" s="56">
        <v>2.06</v>
      </c>
      <c r="Z82" s="56">
        <v>2.06</v>
      </c>
      <c r="AA82" s="56">
        <v>1.5</v>
      </c>
      <c r="AB82" s="56">
        <v>1.25</v>
      </c>
      <c r="AC82" s="56">
        <v>0.5</v>
      </c>
      <c r="AD82" s="56">
        <v>0.5</v>
      </c>
      <c r="AE82" s="57">
        <f t="shared" si="20"/>
        <v>174.57999999999998</v>
      </c>
      <c r="AF82" s="57">
        <f t="shared" si="20"/>
        <v>765.81</v>
      </c>
      <c r="AG82" s="58">
        <f t="shared" si="21"/>
        <v>88.58</v>
      </c>
      <c r="AH82" s="58">
        <f t="shared" si="21"/>
        <v>414.06</v>
      </c>
      <c r="AI82" s="59">
        <f t="shared" si="22"/>
        <v>64.5</v>
      </c>
      <c r="AJ82" s="59">
        <f t="shared" si="22"/>
        <v>251.25</v>
      </c>
      <c r="AK82" s="59">
        <f t="shared" si="23"/>
        <v>21.5</v>
      </c>
      <c r="AL82" s="59">
        <f t="shared" si="23"/>
        <v>100.5</v>
      </c>
      <c r="AM82" s="60">
        <f t="shared" ref="AM82:AV82" si="49">AM83</f>
        <v>1.3</v>
      </c>
      <c r="AN82" s="61">
        <f t="shared" si="25"/>
        <v>2861.2928299999999</v>
      </c>
      <c r="AO82" s="62">
        <f t="shared" si="49"/>
        <v>0.41</v>
      </c>
      <c r="AP82" s="62">
        <f t="shared" si="49"/>
        <v>9.3149209699999993</v>
      </c>
      <c r="AQ82" s="62">
        <f>AQ83</f>
        <v>233.34</v>
      </c>
      <c r="AR82" s="63">
        <f>AR83</f>
        <v>656.92219</v>
      </c>
      <c r="AS82" s="60">
        <f t="shared" si="49"/>
        <v>1.2</v>
      </c>
      <c r="AT82" s="60">
        <f t="shared" si="49"/>
        <v>1.3</v>
      </c>
      <c r="AU82" s="60">
        <v>2.9</v>
      </c>
      <c r="AV82" s="64">
        <f t="shared" si="49"/>
        <v>4934</v>
      </c>
      <c r="AW82" s="65">
        <v>366967.63199999998</v>
      </c>
      <c r="AX82" s="65"/>
      <c r="AY82" s="65"/>
      <c r="AZ82" s="65"/>
      <c r="BA82" s="123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6">
        <f t="shared" si="27"/>
        <v>6197.94</v>
      </c>
      <c r="BM82" s="66">
        <f t="shared" si="28"/>
        <v>-0.48000001907348633</v>
      </c>
      <c r="BN82" s="94">
        <v>212</v>
      </c>
      <c r="BO82" s="102">
        <f t="shared" si="32"/>
        <v>12552.096</v>
      </c>
      <c r="BP82" s="102">
        <f t="shared" si="33"/>
        <v>379519.728</v>
      </c>
      <c r="BQ82" s="101"/>
    </row>
    <row r="83" spans="1:1029" s="4" customFormat="1" ht="29.25" customHeight="1" x14ac:dyDescent="0.3">
      <c r="A83" s="68" t="s">
        <v>65</v>
      </c>
      <c r="B83" s="69">
        <f t="shared" ref="B83:P83" si="50">SUM(B73:B82)</f>
        <v>74689</v>
      </c>
      <c r="C83" s="69">
        <f t="shared" si="50"/>
        <v>12015</v>
      </c>
      <c r="D83" s="69">
        <f t="shared" si="50"/>
        <v>62674</v>
      </c>
      <c r="E83" s="69">
        <f t="shared" si="50"/>
        <v>52072</v>
      </c>
      <c r="F83" s="69">
        <f t="shared" si="50"/>
        <v>9045</v>
      </c>
      <c r="G83" s="69">
        <f t="shared" si="50"/>
        <v>43185</v>
      </c>
      <c r="H83" s="69">
        <f t="shared" si="50"/>
        <v>15300</v>
      </c>
      <c r="I83" s="69">
        <f t="shared" si="50"/>
        <v>2452</v>
      </c>
      <c r="J83" s="69">
        <f t="shared" si="50"/>
        <v>12848</v>
      </c>
      <c r="K83" s="69">
        <f t="shared" si="50"/>
        <v>2296</v>
      </c>
      <c r="L83" s="69">
        <f t="shared" si="50"/>
        <v>360</v>
      </c>
      <c r="M83" s="69">
        <f t="shared" si="50"/>
        <v>1936</v>
      </c>
      <c r="N83" s="69">
        <f t="shared" si="50"/>
        <v>4863</v>
      </c>
      <c r="O83" s="69">
        <f t="shared" si="50"/>
        <v>158</v>
      </c>
      <c r="P83" s="69">
        <f t="shared" si="50"/>
        <v>4705</v>
      </c>
      <c r="Q83" s="70">
        <v>15</v>
      </c>
      <c r="R83" s="70">
        <v>20</v>
      </c>
      <c r="S83" s="69">
        <f>SUM(S73:S82)</f>
        <v>3944</v>
      </c>
      <c r="T83" s="69">
        <f>SUM(T73:T82)</f>
        <v>805</v>
      </c>
      <c r="U83" s="69">
        <f>SUM(U73:U82)</f>
        <v>3139</v>
      </c>
      <c r="V83" s="71">
        <f>SUM(V73:V82)</f>
        <v>5034</v>
      </c>
      <c r="W83" s="70">
        <f t="shared" si="19"/>
        <v>4.0600000000000005</v>
      </c>
      <c r="X83" s="72">
        <f t="shared" si="19"/>
        <v>3.81</v>
      </c>
      <c r="Y83" s="70">
        <v>2.06</v>
      </c>
      <c r="Z83" s="70">
        <v>2.06</v>
      </c>
      <c r="AA83" s="70">
        <v>1.5</v>
      </c>
      <c r="AB83" s="70">
        <v>1.25</v>
      </c>
      <c r="AC83" s="70">
        <v>0.5</v>
      </c>
      <c r="AD83" s="70">
        <v>0.5</v>
      </c>
      <c r="AE83" s="73">
        <f t="shared" ref="AE83:AL83" si="51">SUM(AE73:AE82)</f>
        <v>3268.3</v>
      </c>
      <c r="AF83" s="73">
        <f t="shared" si="51"/>
        <v>11959.59</v>
      </c>
      <c r="AG83" s="73">
        <f t="shared" si="51"/>
        <v>1658.2999999999997</v>
      </c>
      <c r="AH83" s="73">
        <f t="shared" si="51"/>
        <v>6466.34</v>
      </c>
      <c r="AI83" s="74">
        <f t="shared" si="51"/>
        <v>1207.5</v>
      </c>
      <c r="AJ83" s="74">
        <f t="shared" si="51"/>
        <v>3923.75</v>
      </c>
      <c r="AK83" s="73">
        <f t="shared" si="51"/>
        <v>402.5</v>
      </c>
      <c r="AL83" s="73">
        <f t="shared" si="51"/>
        <v>1569.5</v>
      </c>
      <c r="AM83" s="75">
        <v>1.3</v>
      </c>
      <c r="AN83" s="76">
        <f>2661.977+300+50.91583-126-25.6</f>
        <v>2861.2928299999999</v>
      </c>
      <c r="AO83" s="74">
        <v>0.41</v>
      </c>
      <c r="AP83" s="73">
        <v>9.3149209699999993</v>
      </c>
      <c r="AQ83" s="73">
        <v>233.34</v>
      </c>
      <c r="AR83" s="72">
        <f>656.711+0.21119</f>
        <v>656.92219</v>
      </c>
      <c r="AS83" s="75">
        <v>1.2</v>
      </c>
      <c r="AT83" s="75">
        <v>1.3</v>
      </c>
      <c r="AU83" s="75">
        <v>2.9</v>
      </c>
      <c r="AV83" s="69">
        <f>ROUND(AN83+AN83*AO83+AP83+AQ83+AR83,0)</f>
        <v>4934</v>
      </c>
      <c r="AW83" s="77">
        <v>5437618.9069999987</v>
      </c>
      <c r="AX83" s="77">
        <v>5437618.9069999987</v>
      </c>
      <c r="AY83" s="77">
        <v>5437618.9069999987</v>
      </c>
      <c r="AZ83" s="77">
        <v>5437618.9069999987</v>
      </c>
      <c r="BA83" s="77">
        <v>5437618.9069999987</v>
      </c>
      <c r="BB83" s="77">
        <v>5437618.9069999987</v>
      </c>
      <c r="BC83" s="77">
        <v>5437618.9069999987</v>
      </c>
      <c r="BD83" s="77">
        <v>5437618.9069999987</v>
      </c>
      <c r="BE83" s="77">
        <v>5437618.9069999987</v>
      </c>
      <c r="BF83" s="77">
        <v>5437618.9069999987</v>
      </c>
      <c r="BG83" s="77">
        <v>5437618.9069999987</v>
      </c>
      <c r="BH83" s="77">
        <v>5437618.9069999987</v>
      </c>
      <c r="BI83" s="77">
        <v>5437618.9069999987</v>
      </c>
      <c r="BJ83" s="77">
        <v>5437618.9069999987</v>
      </c>
      <c r="BK83" s="77">
        <v>5437618.9069999987</v>
      </c>
      <c r="BL83" s="78">
        <f t="shared" ref="BL83" si="52">SUM(BL73:BL82)</f>
        <v>91839.26</v>
      </c>
      <c r="BM83" s="66">
        <f t="shared" si="28"/>
        <v>-0.91999912261962891</v>
      </c>
      <c r="BN83" s="95">
        <v>5834</v>
      </c>
      <c r="BO83" s="103">
        <f>SUM(BO73:BO82)</f>
        <v>345419.47200000001</v>
      </c>
      <c r="BP83" s="103">
        <f>SUM(BP73:BP82)</f>
        <v>5783038.3789999997</v>
      </c>
      <c r="BQ83" s="101"/>
    </row>
    <row r="84" spans="1:1029" x14ac:dyDescent="0.25">
      <c r="AM84" s="79"/>
      <c r="AN84" s="79"/>
      <c r="AO84" s="79"/>
      <c r="AV84" s="67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1"/>
      <c r="BM84" s="66">
        <f t="shared" si="28"/>
        <v>0</v>
      </c>
    </row>
    <row r="85" spans="1:1029" ht="18" customHeight="1" x14ac:dyDescent="0.25">
      <c r="A85" s="83" t="s">
        <v>66</v>
      </c>
      <c r="AM85" s="79"/>
      <c r="AN85" s="79"/>
      <c r="AO85" s="79"/>
      <c r="AP85" s="84"/>
      <c r="AQ85" s="84"/>
      <c r="AR85" s="85"/>
      <c r="AV85" s="67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7"/>
      <c r="BM85" s="66">
        <f t="shared" si="28"/>
        <v>0</v>
      </c>
    </row>
    <row r="86" spans="1:1029" ht="15.75" x14ac:dyDescent="0.25">
      <c r="A86" s="44" t="s">
        <v>67</v>
      </c>
      <c r="B86" s="88">
        <f t="shared" ref="B86" si="53">C86+D86</f>
        <v>165</v>
      </c>
      <c r="C86" s="45">
        <f t="shared" ref="C86:D86" si="54">F86+L86+O86+I86</f>
        <v>15</v>
      </c>
      <c r="D86" s="45">
        <f t="shared" si="54"/>
        <v>150</v>
      </c>
      <c r="E86" s="46">
        <f t="shared" ref="E86" si="55">F86+G86</f>
        <v>165</v>
      </c>
      <c r="F86" s="47">
        <v>15</v>
      </c>
      <c r="G86" s="47">
        <v>150</v>
      </c>
      <c r="H86" s="48">
        <f t="shared" ref="H86" si="56">I86+J86</f>
        <v>0</v>
      </c>
      <c r="I86" s="47"/>
      <c r="J86" s="47"/>
      <c r="K86" s="49">
        <f t="shared" ref="K86" si="57">L86+M86</f>
        <v>0</v>
      </c>
      <c r="L86" s="47"/>
      <c r="M86" s="47"/>
      <c r="N86" s="50">
        <f t="shared" ref="N86" si="58">O86+P86</f>
        <v>0</v>
      </c>
      <c r="O86" s="47"/>
      <c r="P86" s="47"/>
      <c r="Q86" s="51">
        <v>15</v>
      </c>
      <c r="R86" s="51">
        <v>20</v>
      </c>
      <c r="S86" s="52">
        <f t="shared" ref="S86" si="59">T86+U86</f>
        <v>9</v>
      </c>
      <c r="T86" s="53">
        <f t="shared" ref="T86:U86" si="60">CEILING(C86/Q86,1)</f>
        <v>1</v>
      </c>
      <c r="U86" s="53">
        <f t="shared" si="60"/>
        <v>8</v>
      </c>
      <c r="V86" s="54">
        <v>8</v>
      </c>
      <c r="W86" s="133">
        <f t="shared" ref="W86:X86" si="61">Y86+AA86+AC86</f>
        <v>4.0600000000000005</v>
      </c>
      <c r="X86" s="55">
        <f t="shared" si="61"/>
        <v>3.81</v>
      </c>
      <c r="Y86" s="56">
        <v>2.06</v>
      </c>
      <c r="Z86" s="56">
        <v>2.06</v>
      </c>
      <c r="AA86" s="56">
        <v>1.5</v>
      </c>
      <c r="AB86" s="56">
        <v>1.25</v>
      </c>
      <c r="AC86" s="56">
        <v>0.5</v>
      </c>
      <c r="AD86" s="56">
        <v>0.5</v>
      </c>
      <c r="AE86" s="57">
        <f t="shared" ref="AE86:AF86" si="62">AG86+AI86+AK86</f>
        <v>4.0600000000000005</v>
      </c>
      <c r="AF86" s="57">
        <f t="shared" si="62"/>
        <v>30.48</v>
      </c>
      <c r="AG86" s="58">
        <f t="shared" ref="AG86:AH86" si="63">ROUND(T86*Y86,2)</f>
        <v>2.06</v>
      </c>
      <c r="AH86" s="58">
        <f t="shared" si="63"/>
        <v>16.48</v>
      </c>
      <c r="AI86" s="59">
        <f t="shared" ref="AI86:AJ86" si="64">ROUND(T86*AA86,2)</f>
        <v>1.5</v>
      </c>
      <c r="AJ86" s="59">
        <f t="shared" si="64"/>
        <v>10</v>
      </c>
      <c r="AK86" s="59">
        <f t="shared" ref="AK86:AL86" si="65">ROUND(T86*AC86,2)</f>
        <v>0.5</v>
      </c>
      <c r="AL86" s="59">
        <f t="shared" si="65"/>
        <v>4</v>
      </c>
      <c r="AM86" s="60">
        <v>1.3</v>
      </c>
      <c r="AN86" s="60">
        <f t="shared" ref="AN86:AV86" si="66">AN87</f>
        <v>2861.2928299999999</v>
      </c>
      <c r="AO86" s="60">
        <f t="shared" si="66"/>
        <v>0.41</v>
      </c>
      <c r="AP86" s="60">
        <f t="shared" si="66"/>
        <v>9.3149209699999993</v>
      </c>
      <c r="AQ86" s="60">
        <f t="shared" si="66"/>
        <v>233.33709630000001</v>
      </c>
      <c r="AR86" s="60">
        <f>AR83</f>
        <v>656.92219</v>
      </c>
      <c r="AS86" s="60">
        <f t="shared" si="66"/>
        <v>1.2</v>
      </c>
      <c r="AT86" s="60">
        <f t="shared" si="66"/>
        <v>1.3</v>
      </c>
      <c r="AU86" s="60">
        <f t="shared" si="66"/>
        <v>2.9</v>
      </c>
      <c r="AV86" s="64">
        <f t="shared" si="66"/>
        <v>4934</v>
      </c>
      <c r="AW86" s="65">
        <v>9946.9390000000003</v>
      </c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6">
        <f>ROUND(F86*AS86+G86+L86*AS86*AT86+M86*AT86+O86*AS86*AU86+P86*AU86+I86*AS86*AM86+J86*AM86,2)</f>
        <v>168</v>
      </c>
      <c r="BM86" s="66">
        <f t="shared" si="28"/>
        <v>5</v>
      </c>
    </row>
    <row r="87" spans="1:1029" s="1" customFormat="1" ht="30" customHeight="1" x14ac:dyDescent="0.25">
      <c r="A87" s="89" t="s">
        <v>68</v>
      </c>
      <c r="B87" s="69">
        <f>B83+B86</f>
        <v>74854</v>
      </c>
      <c r="C87" s="69">
        <f t="shared" ref="C87:P87" si="67">C83+C86</f>
        <v>12030</v>
      </c>
      <c r="D87" s="69">
        <f t="shared" si="67"/>
        <v>62824</v>
      </c>
      <c r="E87" s="69">
        <f t="shared" si="67"/>
        <v>52237</v>
      </c>
      <c r="F87" s="69">
        <f t="shared" si="67"/>
        <v>9060</v>
      </c>
      <c r="G87" s="69">
        <f t="shared" si="67"/>
        <v>43335</v>
      </c>
      <c r="H87" s="69">
        <f t="shared" si="67"/>
        <v>15300</v>
      </c>
      <c r="I87" s="69">
        <f t="shared" si="67"/>
        <v>2452</v>
      </c>
      <c r="J87" s="69">
        <f t="shared" si="67"/>
        <v>12848</v>
      </c>
      <c r="K87" s="69">
        <f t="shared" si="67"/>
        <v>2296</v>
      </c>
      <c r="L87" s="69">
        <f t="shared" si="67"/>
        <v>360</v>
      </c>
      <c r="M87" s="69">
        <f t="shared" si="67"/>
        <v>1936</v>
      </c>
      <c r="N87" s="69">
        <f t="shared" si="67"/>
        <v>4863</v>
      </c>
      <c r="O87" s="69">
        <f t="shared" si="67"/>
        <v>158</v>
      </c>
      <c r="P87" s="69">
        <f t="shared" si="67"/>
        <v>4705</v>
      </c>
      <c r="Q87" s="69">
        <v>15</v>
      </c>
      <c r="R87" s="69">
        <v>20</v>
      </c>
      <c r="S87" s="69">
        <f>S83+S86</f>
        <v>3953</v>
      </c>
      <c r="T87" s="69">
        <f>T83+T86</f>
        <v>806</v>
      </c>
      <c r="U87" s="69">
        <f>U83+U86</f>
        <v>3147</v>
      </c>
      <c r="V87" s="69">
        <f>V83+V86</f>
        <v>5042</v>
      </c>
      <c r="W87" s="70">
        <f t="shared" ref="W87:AD87" si="68">W86</f>
        <v>4.0600000000000005</v>
      </c>
      <c r="X87" s="70">
        <f t="shared" si="68"/>
        <v>3.81</v>
      </c>
      <c r="Y87" s="70">
        <f t="shared" si="68"/>
        <v>2.06</v>
      </c>
      <c r="Z87" s="70">
        <f t="shared" si="68"/>
        <v>2.06</v>
      </c>
      <c r="AA87" s="70">
        <f t="shared" si="68"/>
        <v>1.5</v>
      </c>
      <c r="AB87" s="70">
        <f t="shared" si="68"/>
        <v>1.25</v>
      </c>
      <c r="AC87" s="70">
        <f t="shared" si="68"/>
        <v>0.5</v>
      </c>
      <c r="AD87" s="70">
        <f t="shared" si="68"/>
        <v>0.5</v>
      </c>
      <c r="AE87" s="73">
        <f t="shared" ref="AE87:AL87" si="69">AE83+AE86</f>
        <v>3272.36</v>
      </c>
      <c r="AF87" s="73">
        <f t="shared" si="69"/>
        <v>11990.07</v>
      </c>
      <c r="AG87" s="73">
        <f t="shared" si="69"/>
        <v>1660.3599999999997</v>
      </c>
      <c r="AH87" s="73">
        <f t="shared" si="69"/>
        <v>6482.82</v>
      </c>
      <c r="AI87" s="73">
        <f t="shared" si="69"/>
        <v>1209</v>
      </c>
      <c r="AJ87" s="73">
        <f t="shared" si="69"/>
        <v>3933.75</v>
      </c>
      <c r="AK87" s="73">
        <f t="shared" si="69"/>
        <v>403</v>
      </c>
      <c r="AL87" s="73">
        <f t="shared" si="69"/>
        <v>1573.5</v>
      </c>
      <c r="AM87" s="75">
        <f>AM86</f>
        <v>1.3</v>
      </c>
      <c r="AN87" s="76">
        <f>2661.977+300+50.91583-126-25.6</f>
        <v>2861.2928299999999</v>
      </c>
      <c r="AO87" s="74">
        <v>0.41</v>
      </c>
      <c r="AP87" s="73">
        <v>9.3149209699999993</v>
      </c>
      <c r="AQ87" s="73">
        <v>233.33709630000001</v>
      </c>
      <c r="AR87" s="72">
        <f>AR83</f>
        <v>656.92219</v>
      </c>
      <c r="AS87" s="75">
        <f>AS83</f>
        <v>1.2</v>
      </c>
      <c r="AT87" s="75">
        <f>AT83</f>
        <v>1.3</v>
      </c>
      <c r="AU87" s="75">
        <f>AU83</f>
        <v>2.9</v>
      </c>
      <c r="AV87" s="69">
        <f>ROUND(AN87+AN87*AO87+AP87+AQ87+AR87,0)</f>
        <v>4934</v>
      </c>
      <c r="AW87" s="77">
        <v>5447565.845999999</v>
      </c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>
        <f t="shared" ref="BL87" si="70">BL83+BL86</f>
        <v>92007.26</v>
      </c>
      <c r="BM87" s="77"/>
      <c r="AMD87" s="82"/>
      <c r="AME87" s="82"/>
      <c r="AMF87" s="82"/>
      <c r="AMG87" s="82"/>
      <c r="AMH87" s="82"/>
      <c r="AMI87" s="82"/>
      <c r="AMJ87" s="82"/>
      <c r="AMK87" s="82"/>
      <c r="AML87" s="82"/>
      <c r="AMM87" s="82"/>
      <c r="AMN87" s="82"/>
      <c r="AMO87" s="82"/>
    </row>
    <row r="88" spans="1:1029" s="1" customFormat="1" x14ac:dyDescent="0.25">
      <c r="V88" s="2"/>
      <c r="AV88" s="67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AMD88" s="82"/>
      <c r="AME88" s="82"/>
      <c r="AMF88" s="82"/>
      <c r="AMG88" s="82"/>
      <c r="AMH88" s="82"/>
      <c r="AMI88" s="82"/>
      <c r="AMJ88" s="82"/>
      <c r="AMK88" s="82"/>
      <c r="AML88" s="82"/>
      <c r="AMM88" s="82"/>
      <c r="AMN88" s="82"/>
      <c r="AMO88" s="82"/>
    </row>
    <row r="89" spans="1:1029" s="1" customFormat="1" x14ac:dyDescent="0.25">
      <c r="V89" s="2"/>
      <c r="AV89" s="67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AMD89" s="82"/>
      <c r="AME89" s="82"/>
      <c r="AMF89" s="82"/>
      <c r="AMG89" s="82"/>
      <c r="AMH89" s="82"/>
      <c r="AMI89" s="82"/>
      <c r="AMJ89" s="82"/>
      <c r="AMK89" s="82"/>
      <c r="AML89" s="82"/>
      <c r="AMM89" s="82"/>
      <c r="AMN89" s="82"/>
      <c r="AMO89" s="82"/>
    </row>
    <row r="91" spans="1:1029" x14ac:dyDescent="0.25">
      <c r="AT91" s="92"/>
    </row>
    <row r="92" spans="1:1029" s="1" customFormat="1" x14ac:dyDescent="0.25">
      <c r="V92" s="2"/>
      <c r="AV92" s="67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AMD92" s="82"/>
      <c r="AME92" s="82"/>
      <c r="AMF92" s="82"/>
      <c r="AMG92" s="82"/>
      <c r="AMH92" s="82"/>
      <c r="AMI92" s="82"/>
      <c r="AMJ92" s="82"/>
      <c r="AMK92" s="82"/>
      <c r="AML92" s="82"/>
      <c r="AMM92" s="82"/>
      <c r="AMN92" s="82"/>
      <c r="AMO92" s="82"/>
    </row>
    <row r="93" spans="1:1029" s="1" customFormat="1" x14ac:dyDescent="0.25">
      <c r="V93" s="2"/>
      <c r="AV93" s="67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AMD93" s="82"/>
      <c r="AME93" s="82"/>
      <c r="AMF93" s="82"/>
      <c r="AMG93" s="82"/>
      <c r="AMH93" s="82"/>
      <c r="AMI93" s="82"/>
      <c r="AMJ93" s="82"/>
      <c r="AMK93" s="82"/>
      <c r="AML93" s="82"/>
      <c r="AMM93" s="82"/>
      <c r="AMN93" s="82"/>
      <c r="AMO93" s="82"/>
    </row>
    <row r="94" spans="1:1029" s="1" customFormat="1" x14ac:dyDescent="0.25">
      <c r="V94" s="2"/>
      <c r="AV94" s="67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AMD94" s="82"/>
      <c r="AME94" s="82"/>
      <c r="AMF94" s="82"/>
      <c r="AMG94" s="82"/>
      <c r="AMH94" s="82"/>
      <c r="AMI94" s="82"/>
      <c r="AMJ94" s="82"/>
      <c r="AMK94" s="82"/>
      <c r="AML94" s="82"/>
      <c r="AMM94" s="82"/>
      <c r="AMN94" s="82"/>
      <c r="AMO94" s="82"/>
    </row>
    <row r="95" spans="1:1029" s="1" customFormat="1" x14ac:dyDescent="0.25">
      <c r="V95" s="2"/>
      <c r="AV95" s="67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AMD95" s="82"/>
      <c r="AME95" s="82"/>
      <c r="AMF95" s="82"/>
      <c r="AMG95" s="82"/>
      <c r="AMH95" s="82"/>
      <c r="AMI95" s="82"/>
      <c r="AMJ95" s="82"/>
      <c r="AMK95" s="82"/>
      <c r="AML95" s="82"/>
      <c r="AMM95" s="82"/>
      <c r="AMN95" s="82"/>
      <c r="AMO95" s="82"/>
    </row>
    <row r="96" spans="1:1029" s="1" customFormat="1" x14ac:dyDescent="0.25">
      <c r="V96" s="2"/>
      <c r="AV96" s="67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AMD96" s="82"/>
      <c r="AME96" s="82"/>
      <c r="AMF96" s="82"/>
      <c r="AMG96" s="82"/>
      <c r="AMH96" s="82"/>
      <c r="AMI96" s="82"/>
      <c r="AMJ96" s="82"/>
      <c r="AMK96" s="82"/>
      <c r="AML96" s="82"/>
      <c r="AMM96" s="82"/>
      <c r="AMN96" s="82"/>
      <c r="AMO96" s="82"/>
    </row>
    <row r="97" spans="22:1029" s="1" customFormat="1" x14ac:dyDescent="0.25">
      <c r="V97" s="2"/>
      <c r="AV97" s="67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AMD97" s="82"/>
      <c r="AME97" s="82"/>
      <c r="AMF97" s="82"/>
      <c r="AMG97" s="82"/>
      <c r="AMH97" s="82"/>
      <c r="AMI97" s="82"/>
      <c r="AMJ97" s="82"/>
      <c r="AMK97" s="82"/>
      <c r="AML97" s="82"/>
      <c r="AMM97" s="82"/>
      <c r="AMN97" s="82"/>
      <c r="AMO97" s="82"/>
    </row>
    <row r="98" spans="22:1029" s="1" customFormat="1" x14ac:dyDescent="0.25">
      <c r="V98" s="2"/>
      <c r="AV98" s="67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AMD98" s="82"/>
      <c r="AME98" s="82"/>
      <c r="AMF98" s="82"/>
      <c r="AMG98" s="82"/>
      <c r="AMH98" s="82"/>
      <c r="AMI98" s="82"/>
      <c r="AMJ98" s="82"/>
      <c r="AMK98" s="82"/>
      <c r="AML98" s="82"/>
      <c r="AMM98" s="82"/>
      <c r="AMN98" s="82"/>
      <c r="AMO98" s="82"/>
    </row>
  </sheetData>
  <mergeCells count="42">
    <mergeCell ref="A7:A9"/>
    <mergeCell ref="B7:P7"/>
    <mergeCell ref="Q7:R7"/>
    <mergeCell ref="S7:U7"/>
    <mergeCell ref="V7:V9"/>
    <mergeCell ref="U8:U9"/>
    <mergeCell ref="B1:T1"/>
    <mergeCell ref="E2:T2"/>
    <mergeCell ref="S5:U5"/>
    <mergeCell ref="W5:AD5"/>
    <mergeCell ref="AP6:AQ6"/>
    <mergeCell ref="AV7:AV9"/>
    <mergeCell ref="W7:AD7"/>
    <mergeCell ref="AE7:AL7"/>
    <mergeCell ref="AM7:AM9"/>
    <mergeCell ref="AN7:AN9"/>
    <mergeCell ref="AO7:AO9"/>
    <mergeCell ref="AP7:AP9"/>
    <mergeCell ref="AE8:AF8"/>
    <mergeCell ref="AG8:AH8"/>
    <mergeCell ref="AI8:AJ8"/>
    <mergeCell ref="AK8:AL8"/>
    <mergeCell ref="AC8:AD8"/>
    <mergeCell ref="W8:X8"/>
    <mergeCell ref="Y8:Z8"/>
    <mergeCell ref="AA8:AB8"/>
    <mergeCell ref="AW7:AW9"/>
    <mergeCell ref="BL7:BL9"/>
    <mergeCell ref="B8:D8"/>
    <mergeCell ref="E8:G8"/>
    <mergeCell ref="H8:J8"/>
    <mergeCell ref="K8:M8"/>
    <mergeCell ref="N8:P8"/>
    <mergeCell ref="Q8:Q9"/>
    <mergeCell ref="R8:R9"/>
    <mergeCell ref="S8:S9"/>
    <mergeCell ref="AQ7:AQ9"/>
    <mergeCell ref="AR7:AR9"/>
    <mergeCell ref="AS7:AS9"/>
    <mergeCell ref="AT7:AT9"/>
    <mergeCell ref="AU7:AU9"/>
    <mergeCell ref="T8:T9"/>
  </mergeCells>
  <printOptions horizontalCentered="1"/>
  <pageMargins left="0.23622047244094491" right="0.23622047244094491" top="0.35433070866141736" bottom="0.35433070866141736" header="0.51181102362204722" footer="0.31496062992125984"/>
  <pageSetup paperSize="9" scale="65" firstPageNumber="0" orientation="landscape" r:id="rId1"/>
  <headerFooter>
    <oddFooter>&amp;Z&amp;F</oddFooter>
  </headerFooter>
  <colBreaks count="2" manualBreakCount="2">
    <brk id="18" min="4" max="25" man="1"/>
    <brk id="3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Right="0"/>
  </sheetPr>
  <dimension ref="A1:ALU11"/>
  <sheetViews>
    <sheetView tabSelected="1" view="pageBreakPreview" topLeftCell="A4" zoomScale="90" zoomScaleNormal="90" zoomScaleSheetLayoutView="90" zoomScalePageLayoutView="85" workbookViewId="0">
      <pane xSplit="1" ySplit="6" topLeftCell="B10" activePane="bottomRight" state="frozen"/>
      <selection activeCell="A4" sqref="A4"/>
      <selection pane="topRight" activeCell="B4" sqref="B4"/>
      <selection pane="bottomLeft" activeCell="A10" sqref="A10"/>
      <selection pane="bottomRight" activeCell="AT18" sqref="AT18"/>
    </sheetView>
  </sheetViews>
  <sheetFormatPr defaultRowHeight="15" outlineLevelCol="2" x14ac:dyDescent="0.25"/>
  <cols>
    <col min="1" max="1" width="14.7109375" style="1" customWidth="1"/>
    <col min="2" max="3" width="9.7109375" style="1" customWidth="1"/>
    <col min="4" max="4" width="9.7109375" style="1" customWidth="1" collapsed="1"/>
    <col min="5" max="16" width="9.7109375" style="1" hidden="1" customWidth="1" outlineLevel="1"/>
    <col min="17" max="17" width="9" style="1" hidden="1" customWidth="1" outlineLevel="2"/>
    <col min="18" max="18" width="9.140625" style="1" hidden="1" customWidth="1" outlineLevel="2"/>
    <col min="19" max="20" width="7.5703125" style="1" hidden="1" customWidth="1" outlineLevel="2"/>
    <col min="21" max="21" width="8" style="1" hidden="1" customWidth="1" outlineLevel="2"/>
    <col min="22" max="22" width="11.85546875" style="2" hidden="1" customWidth="1" outlineLevel="2"/>
    <col min="23" max="23" width="7.140625" style="1" hidden="1" customWidth="1" outlineLevel="2"/>
    <col min="24" max="24" width="6.85546875" style="1" hidden="1" customWidth="1" outlineLevel="2"/>
    <col min="25" max="26" width="4.85546875" style="1" hidden="1" customWidth="1" outlineLevel="2"/>
    <col min="27" max="27" width="4.5703125" style="1" hidden="1" customWidth="1" outlineLevel="2"/>
    <col min="28" max="28" width="5.7109375" style="1" hidden="1" customWidth="1" outlineLevel="2"/>
    <col min="29" max="30" width="6.28515625" style="1" hidden="1" customWidth="1" outlineLevel="2"/>
    <col min="31" max="31" width="10.5703125" style="1" hidden="1" customWidth="1" outlineLevel="2"/>
    <col min="32" max="32" width="10.7109375" style="1" hidden="1" customWidth="1" outlineLevel="2"/>
    <col min="33" max="33" width="9.42578125" style="1" hidden="1" customWidth="1" outlineLevel="2"/>
    <col min="34" max="34" width="10.42578125" style="1" hidden="1" customWidth="1" outlineLevel="2"/>
    <col min="35" max="35" width="10.7109375" style="1" hidden="1" customWidth="1" outlineLevel="2"/>
    <col min="36" max="36" width="9.7109375" style="1" hidden="1" customWidth="1" outlineLevel="2"/>
    <col min="37" max="37" width="9.5703125" style="1" hidden="1" customWidth="1" outlineLevel="2"/>
    <col min="38" max="38" width="10.85546875" style="1" hidden="1" customWidth="1" outlineLevel="2"/>
    <col min="39" max="39" width="11.140625" style="1" customWidth="1" outlineLevel="1"/>
    <col min="40" max="40" width="11.7109375" style="1" customWidth="1" outlineLevel="1"/>
    <col min="41" max="45" width="10.140625" style="1" customWidth="1" outlineLevel="1"/>
    <col min="46" max="46" width="15.28515625" style="1" customWidth="1" outlineLevel="1"/>
    <col min="47" max="47" width="10.140625" style="1" customWidth="1" outlineLevel="1"/>
    <col min="48" max="48" width="12.7109375" style="1" customWidth="1"/>
    <col min="49" max="50" width="15.7109375" style="1" customWidth="1"/>
    <col min="51" max="52" width="15.7109375" style="1" hidden="1" customWidth="1"/>
    <col min="53" max="53" width="11.85546875" style="1" customWidth="1"/>
    <col min="54" max="54" width="15.7109375" style="1" customWidth="1"/>
    <col min="55" max="56" width="15.7109375" style="1" hidden="1" customWidth="1"/>
    <col min="57" max="57" width="15.7109375" style="1" customWidth="1"/>
    <col min="58" max="63" width="15.7109375" style="1" hidden="1" customWidth="1"/>
    <col min="64" max="1009" width="9.140625" style="1" customWidth="1"/>
    <col min="1010" max="16384" width="9.140625" style="82"/>
  </cols>
  <sheetData>
    <row r="1" spans="1:64" ht="18.75" x14ac:dyDescent="0.3"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</row>
    <row r="2" spans="1:64" ht="15" hidden="1" customHeight="1" x14ac:dyDescent="0.25">
      <c r="E2" s="165" t="s">
        <v>1</v>
      </c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AN2" s="3"/>
    </row>
    <row r="3" spans="1:64" ht="15" customHeight="1" x14ac:dyDescent="0.25">
      <c r="AN3" s="3"/>
    </row>
    <row r="4" spans="1:64" ht="15" customHeight="1" x14ac:dyDescent="0.25">
      <c r="AN4" s="3"/>
    </row>
    <row r="5" spans="1:64" s="4" customFormat="1" ht="30.75" customHeight="1" x14ac:dyDescent="0.2">
      <c r="A5" s="144"/>
      <c r="B5" s="137" t="s">
        <v>80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2" t="s">
        <v>2</v>
      </c>
      <c r="T5" s="142"/>
      <c r="U5" s="142"/>
      <c r="V5" s="145"/>
      <c r="W5" s="142" t="s">
        <v>3</v>
      </c>
      <c r="X5" s="142"/>
      <c r="Y5" s="142"/>
      <c r="Z5" s="142"/>
      <c r="AA5" s="142"/>
      <c r="AB5" s="142"/>
      <c r="AC5" s="142"/>
      <c r="AD5" s="142"/>
      <c r="AE5" s="144"/>
      <c r="AF5" s="144"/>
      <c r="AG5" s="144"/>
      <c r="AH5" s="144"/>
      <c r="AI5" s="144"/>
      <c r="AJ5" s="144"/>
      <c r="AK5" s="144"/>
      <c r="AL5" s="144"/>
      <c r="AM5" s="144"/>
      <c r="AN5" s="146"/>
      <c r="AO5" s="144"/>
      <c r="AP5" s="144"/>
      <c r="AQ5" s="144"/>
      <c r="AR5" s="144"/>
      <c r="AS5" s="144"/>
      <c r="AT5" s="144"/>
      <c r="AU5" s="144"/>
      <c r="AV5" s="144"/>
      <c r="AW5" s="137"/>
      <c r="AX5" s="137"/>
      <c r="AY5" s="137"/>
      <c r="AZ5" s="137"/>
      <c r="BA5" s="137"/>
      <c r="BB5" s="137"/>
      <c r="BC5" s="137"/>
      <c r="BD5" s="137"/>
      <c r="BE5" s="137"/>
      <c r="BF5" s="7"/>
      <c r="BG5" s="7"/>
      <c r="BH5" s="7"/>
      <c r="BI5" s="7"/>
      <c r="BJ5" s="7"/>
      <c r="BK5" s="7"/>
      <c r="BL5" s="147"/>
    </row>
    <row r="6" spans="1:64" s="8" customFormat="1" ht="18.75" x14ac:dyDescent="0.25">
      <c r="A6" s="138"/>
      <c r="B6" s="138"/>
      <c r="C6" s="138"/>
      <c r="D6" s="138"/>
      <c r="E6" s="138"/>
      <c r="F6" s="138" t="s">
        <v>5</v>
      </c>
      <c r="G6" s="138" t="s">
        <v>6</v>
      </c>
      <c r="H6" s="138"/>
      <c r="I6" s="138"/>
      <c r="J6" s="138"/>
      <c r="K6" s="138"/>
      <c r="L6" s="138" t="s">
        <v>7</v>
      </c>
      <c r="M6" s="138" t="s">
        <v>8</v>
      </c>
      <c r="N6" s="138"/>
      <c r="O6" s="138" t="s">
        <v>9</v>
      </c>
      <c r="P6" s="138" t="s">
        <v>10</v>
      </c>
      <c r="Q6" s="138"/>
      <c r="R6" s="138" t="s">
        <v>11</v>
      </c>
      <c r="S6" s="138"/>
      <c r="T6" s="138"/>
      <c r="U6" s="138"/>
      <c r="V6" s="139"/>
      <c r="W6" s="138"/>
      <c r="X6" s="138" t="s">
        <v>12</v>
      </c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43"/>
      <c r="AQ6" s="143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</row>
    <row r="7" spans="1:64" ht="47.25" customHeight="1" x14ac:dyDescent="0.25">
      <c r="A7" s="187" t="s">
        <v>22</v>
      </c>
      <c r="B7" s="188" t="s">
        <v>23</v>
      </c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7" t="s">
        <v>24</v>
      </c>
      <c r="R7" s="187"/>
      <c r="S7" s="189" t="s">
        <v>25</v>
      </c>
      <c r="T7" s="189"/>
      <c r="U7" s="189"/>
      <c r="V7" s="190" t="s">
        <v>26</v>
      </c>
      <c r="W7" s="187" t="s">
        <v>27</v>
      </c>
      <c r="X7" s="187"/>
      <c r="Y7" s="187"/>
      <c r="Z7" s="187"/>
      <c r="AA7" s="187"/>
      <c r="AB7" s="187"/>
      <c r="AC7" s="187"/>
      <c r="AD7" s="187"/>
      <c r="AE7" s="191" t="s">
        <v>28</v>
      </c>
      <c r="AF7" s="191"/>
      <c r="AG7" s="191"/>
      <c r="AH7" s="191"/>
      <c r="AI7" s="191"/>
      <c r="AJ7" s="191"/>
      <c r="AK7" s="191"/>
      <c r="AL7" s="191"/>
      <c r="AM7" s="188" t="s">
        <v>29</v>
      </c>
      <c r="AN7" s="187" t="s">
        <v>30</v>
      </c>
      <c r="AO7" s="187" t="s">
        <v>31</v>
      </c>
      <c r="AP7" s="187" t="s">
        <v>32</v>
      </c>
      <c r="AQ7" s="187" t="s">
        <v>33</v>
      </c>
      <c r="AR7" s="187" t="s">
        <v>34</v>
      </c>
      <c r="AS7" s="187" t="s">
        <v>35</v>
      </c>
      <c r="AT7" s="187" t="s">
        <v>36</v>
      </c>
      <c r="AU7" s="190" t="s">
        <v>37</v>
      </c>
      <c r="AV7" s="187" t="s">
        <v>38</v>
      </c>
      <c r="AW7" s="191" t="s">
        <v>39</v>
      </c>
      <c r="AX7" s="192" t="s">
        <v>76</v>
      </c>
      <c r="AY7" s="193" t="s">
        <v>77</v>
      </c>
      <c r="AZ7" s="194"/>
      <c r="BA7" s="192" t="s">
        <v>77</v>
      </c>
      <c r="BB7" s="192" t="s">
        <v>78</v>
      </c>
      <c r="BC7" s="195"/>
      <c r="BD7" s="195"/>
      <c r="BE7" s="189" t="s">
        <v>79</v>
      </c>
      <c r="BF7" s="136"/>
      <c r="BG7" s="136"/>
      <c r="BH7" s="136"/>
      <c r="BI7" s="136"/>
      <c r="BJ7" s="136"/>
      <c r="BK7" s="136"/>
    </row>
    <row r="8" spans="1:64" ht="107.25" hidden="1" customHeight="1" x14ac:dyDescent="0.25">
      <c r="A8" s="187"/>
      <c r="B8" s="196" t="s">
        <v>75</v>
      </c>
      <c r="C8" s="197"/>
      <c r="D8" s="198"/>
      <c r="E8" s="199" t="s">
        <v>42</v>
      </c>
      <c r="F8" s="200"/>
      <c r="G8" s="201"/>
      <c r="H8" s="196" t="s">
        <v>43</v>
      </c>
      <c r="I8" s="197"/>
      <c r="J8" s="198"/>
      <c r="K8" s="196" t="s">
        <v>44</v>
      </c>
      <c r="L8" s="197"/>
      <c r="M8" s="198"/>
      <c r="N8" s="196" t="s">
        <v>45</v>
      </c>
      <c r="O8" s="197"/>
      <c r="P8" s="198"/>
      <c r="Q8" s="188" t="s">
        <v>46</v>
      </c>
      <c r="R8" s="188" t="s">
        <v>47</v>
      </c>
      <c r="S8" s="189" t="s">
        <v>41</v>
      </c>
      <c r="T8" s="188" t="s">
        <v>46</v>
      </c>
      <c r="U8" s="188" t="s">
        <v>47</v>
      </c>
      <c r="V8" s="190"/>
      <c r="W8" s="196" t="s">
        <v>48</v>
      </c>
      <c r="X8" s="198"/>
      <c r="Y8" s="196" t="s">
        <v>49</v>
      </c>
      <c r="Z8" s="198"/>
      <c r="AA8" s="196" t="s">
        <v>50</v>
      </c>
      <c r="AB8" s="198"/>
      <c r="AC8" s="196" t="s">
        <v>51</v>
      </c>
      <c r="AD8" s="198"/>
      <c r="AE8" s="202" t="s">
        <v>48</v>
      </c>
      <c r="AF8" s="203"/>
      <c r="AG8" s="202" t="s">
        <v>49</v>
      </c>
      <c r="AH8" s="203"/>
      <c r="AI8" s="202" t="s">
        <v>50</v>
      </c>
      <c r="AJ8" s="203"/>
      <c r="AK8" s="202" t="s">
        <v>52</v>
      </c>
      <c r="AL8" s="203"/>
      <c r="AM8" s="204"/>
      <c r="AN8" s="187"/>
      <c r="AO8" s="187"/>
      <c r="AP8" s="187"/>
      <c r="AQ8" s="187"/>
      <c r="AR8" s="187"/>
      <c r="AS8" s="187"/>
      <c r="AT8" s="187"/>
      <c r="AU8" s="190"/>
      <c r="AV8" s="187"/>
      <c r="AW8" s="191"/>
      <c r="AX8" s="205"/>
      <c r="AY8" s="206"/>
      <c r="AZ8" s="207"/>
      <c r="BA8" s="205"/>
      <c r="BB8" s="205"/>
      <c r="BC8" s="208"/>
      <c r="BD8" s="208"/>
      <c r="BE8" s="209"/>
      <c r="BF8" s="118"/>
      <c r="BG8" s="118"/>
      <c r="BH8" s="118"/>
      <c r="BI8" s="118"/>
      <c r="BJ8" s="118"/>
      <c r="BK8" s="118"/>
    </row>
    <row r="9" spans="1:64" ht="128.25" customHeight="1" x14ac:dyDescent="0.25">
      <c r="A9" s="187"/>
      <c r="B9" s="210" t="s">
        <v>41</v>
      </c>
      <c r="C9" s="210" t="s">
        <v>53</v>
      </c>
      <c r="D9" s="210" t="s">
        <v>54</v>
      </c>
      <c r="E9" s="210" t="s">
        <v>41</v>
      </c>
      <c r="F9" s="210" t="s">
        <v>53</v>
      </c>
      <c r="G9" s="210" t="s">
        <v>54</v>
      </c>
      <c r="H9" s="210" t="s">
        <v>41</v>
      </c>
      <c r="I9" s="210" t="s">
        <v>53</v>
      </c>
      <c r="J9" s="210" t="s">
        <v>54</v>
      </c>
      <c r="K9" s="210" t="s">
        <v>41</v>
      </c>
      <c r="L9" s="210" t="s">
        <v>53</v>
      </c>
      <c r="M9" s="210" t="s">
        <v>54</v>
      </c>
      <c r="N9" s="210" t="s">
        <v>41</v>
      </c>
      <c r="O9" s="210" t="s">
        <v>53</v>
      </c>
      <c r="P9" s="210" t="s">
        <v>54</v>
      </c>
      <c r="Q9" s="211"/>
      <c r="R9" s="211"/>
      <c r="S9" s="212"/>
      <c r="T9" s="211"/>
      <c r="U9" s="211"/>
      <c r="V9" s="190"/>
      <c r="W9" s="213" t="s">
        <v>46</v>
      </c>
      <c r="X9" s="213" t="s">
        <v>47</v>
      </c>
      <c r="Y9" s="213" t="s">
        <v>46</v>
      </c>
      <c r="Z9" s="213" t="s">
        <v>47</v>
      </c>
      <c r="AA9" s="213" t="s">
        <v>46</v>
      </c>
      <c r="AB9" s="213" t="s">
        <v>47</v>
      </c>
      <c r="AC9" s="213" t="s">
        <v>46</v>
      </c>
      <c r="AD9" s="213" t="s">
        <v>47</v>
      </c>
      <c r="AE9" s="214" t="s">
        <v>46</v>
      </c>
      <c r="AF9" s="214" t="s">
        <v>47</v>
      </c>
      <c r="AG9" s="214" t="s">
        <v>46</v>
      </c>
      <c r="AH9" s="214" t="s">
        <v>47</v>
      </c>
      <c r="AI9" s="214" t="s">
        <v>46</v>
      </c>
      <c r="AJ9" s="214" t="s">
        <v>47</v>
      </c>
      <c r="AK9" s="214" t="s">
        <v>46</v>
      </c>
      <c r="AL9" s="214" t="s">
        <v>47</v>
      </c>
      <c r="AM9" s="211"/>
      <c r="AN9" s="187"/>
      <c r="AO9" s="187"/>
      <c r="AP9" s="187"/>
      <c r="AQ9" s="187"/>
      <c r="AR9" s="187"/>
      <c r="AS9" s="187"/>
      <c r="AT9" s="187"/>
      <c r="AU9" s="190"/>
      <c r="AV9" s="187"/>
      <c r="AW9" s="191"/>
      <c r="AX9" s="215"/>
      <c r="AY9" s="216">
        <v>2111</v>
      </c>
      <c r="AZ9" s="216">
        <v>2120</v>
      </c>
      <c r="BA9" s="215"/>
      <c r="BB9" s="215"/>
      <c r="BC9" s="217" t="s">
        <v>74</v>
      </c>
      <c r="BD9" s="217">
        <v>2240</v>
      </c>
      <c r="BE9" s="218"/>
      <c r="BF9" s="119">
        <v>2271</v>
      </c>
      <c r="BG9" s="119">
        <v>2272</v>
      </c>
      <c r="BH9" s="119">
        <v>2273</v>
      </c>
      <c r="BI9" s="119">
        <v>2274</v>
      </c>
      <c r="BJ9" s="119">
        <v>2275</v>
      </c>
      <c r="BK9" s="119">
        <v>2276</v>
      </c>
    </row>
    <row r="10" spans="1:64" s="43" customFormat="1" ht="27.75" customHeight="1" x14ac:dyDescent="0.2">
      <c r="A10" s="178">
        <v>389</v>
      </c>
      <c r="B10" s="179">
        <f t="shared" ref="B10" si="0">C10+D10</f>
        <v>119</v>
      </c>
      <c r="C10" s="180">
        <f t="shared" ref="C10:D10" si="1">F10+I10+O10</f>
        <v>16</v>
      </c>
      <c r="D10" s="180">
        <f t="shared" si="1"/>
        <v>103</v>
      </c>
      <c r="E10" s="180">
        <f t="shared" ref="E10" si="2">F10+G10</f>
        <v>0</v>
      </c>
      <c r="F10" s="180"/>
      <c r="G10" s="180"/>
      <c r="H10" s="180">
        <f t="shared" ref="H10" si="3">I10+J10</f>
        <v>119</v>
      </c>
      <c r="I10" s="180">
        <v>16</v>
      </c>
      <c r="J10" s="180">
        <v>103</v>
      </c>
      <c r="K10" s="180"/>
      <c r="L10" s="180"/>
      <c r="M10" s="180"/>
      <c r="N10" s="180">
        <f t="shared" ref="N10" si="4">O10+P10</f>
        <v>0</v>
      </c>
      <c r="O10" s="180"/>
      <c r="P10" s="180"/>
      <c r="Q10" s="180"/>
      <c r="R10" s="180"/>
      <c r="S10" s="181"/>
      <c r="T10" s="180"/>
      <c r="U10" s="180"/>
      <c r="V10" s="182"/>
      <c r="W10" s="180"/>
      <c r="X10" s="180"/>
      <c r="Y10" s="180"/>
      <c r="Z10" s="180"/>
      <c r="AA10" s="180"/>
      <c r="AB10" s="180"/>
      <c r="AC10" s="180"/>
      <c r="AD10" s="180"/>
      <c r="AE10" s="181"/>
      <c r="AF10" s="181"/>
      <c r="AG10" s="180"/>
      <c r="AH10" s="180"/>
      <c r="AI10" s="180"/>
      <c r="AJ10" s="180"/>
      <c r="AK10" s="180"/>
      <c r="AL10" s="180"/>
      <c r="AM10" s="183">
        <v>1.5</v>
      </c>
      <c r="AN10" s="183">
        <v>3885.3</v>
      </c>
      <c r="AO10" s="183">
        <v>0.41</v>
      </c>
      <c r="AP10" s="183">
        <v>8.8089999999999993</v>
      </c>
      <c r="AQ10" s="183">
        <v>116.9448</v>
      </c>
      <c r="AR10" s="183">
        <v>724.97218999999996</v>
      </c>
      <c r="AS10" s="183">
        <v>1.2</v>
      </c>
      <c r="AT10" s="183">
        <v>1.3</v>
      </c>
      <c r="AU10" s="183">
        <v>2.9</v>
      </c>
      <c r="AV10" s="183">
        <v>6329</v>
      </c>
      <c r="AW10" s="184">
        <f t="shared" ref="AW10" si="5">AX10+BA10+BB10+BE10</f>
        <v>13921.266</v>
      </c>
      <c r="AX10" s="185">
        <f t="shared" ref="AX10" si="6">ROUND(((G10+M10*AT10+P10*AU10+J10*AM10)+(F10+L10*AT10+O10*AU10+I10*AM10)*AS10)*(AN10+AN10*AO10)*12/1000,3)</f>
        <v>12050.009</v>
      </c>
      <c r="AY10" s="181">
        <f t="shared" ref="AY10" si="7">AX10/122*100</f>
        <v>9877.0565573770491</v>
      </c>
      <c r="AZ10" s="184">
        <f t="shared" ref="AZ10" si="8">AX10-AY10</f>
        <v>2172.9524426229509</v>
      </c>
      <c r="BA10" s="185">
        <f t="shared" ref="BA10" si="9">ROUND(((G10+M10*AT10+P10*AU10+J10*AM10)+(F10+L10*AT10+O10*AU10+I10*AM10)*AS10)*AP10*12/1000,3)</f>
        <v>19.376000000000001</v>
      </c>
      <c r="BB10" s="185">
        <f t="shared" ref="BB10" si="10">ROUND(((G10+M10*AT10+P10*AU10+J10*AM10)+(F10+L10*AT10+O10*AU10+I10*AM10)*AS10)*AQ10*12/1000,3)</f>
        <v>257.23200000000003</v>
      </c>
      <c r="BC10" s="185" t="e">
        <f>BB10/100*#REF!</f>
        <v>#REF!</v>
      </c>
      <c r="BD10" s="185" t="e">
        <f>BB10/100*#REF!</f>
        <v>#REF!</v>
      </c>
      <c r="BE10" s="186">
        <f t="shared" ref="BE10" si="11">ROUND(((G10+M10*AT10+P10*AU10+J10*AM10)+(F10+L10*AT10+O10*AU10+I10*AM10)*AS10)*AR10*12/1000,3)</f>
        <v>1594.6489999999999</v>
      </c>
      <c r="BF10" s="128">
        <v>874.649</v>
      </c>
      <c r="BG10" s="128">
        <v>200</v>
      </c>
      <c r="BH10" s="128">
        <v>500</v>
      </c>
      <c r="BI10" s="128"/>
      <c r="BJ10" s="128">
        <v>20</v>
      </c>
      <c r="BK10" s="128"/>
    </row>
    <row r="11" spans="1:64" x14ac:dyDescent="0.25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1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</row>
  </sheetData>
  <mergeCells count="43">
    <mergeCell ref="BE7:BE9"/>
    <mergeCell ref="S8:S9"/>
    <mergeCell ref="R8:R9"/>
    <mergeCell ref="Q8:Q9"/>
    <mergeCell ref="N8:P8"/>
    <mergeCell ref="AY7:AY8"/>
    <mergeCell ref="AX7:AX9"/>
    <mergeCell ref="BA7:BA9"/>
    <mergeCell ref="BB7:BB9"/>
    <mergeCell ref="T8:T9"/>
    <mergeCell ref="U8:U9"/>
    <mergeCell ref="W8:X8"/>
    <mergeCell ref="AM7:AM9"/>
    <mergeCell ref="AN7:AN9"/>
    <mergeCell ref="AO7:AO9"/>
    <mergeCell ref="AP7:AP9"/>
    <mergeCell ref="H8:J8"/>
    <mergeCell ref="K8:M8"/>
    <mergeCell ref="AW7:AW9"/>
    <mergeCell ref="AQ7:AQ9"/>
    <mergeCell ref="AR7:AR9"/>
    <mergeCell ref="AS7:AS9"/>
    <mergeCell ref="AT7:AT9"/>
    <mergeCell ref="AU7:AU9"/>
    <mergeCell ref="AV7:AV9"/>
    <mergeCell ref="AE8:AF8"/>
    <mergeCell ref="AG8:AH8"/>
    <mergeCell ref="AI8:AJ8"/>
    <mergeCell ref="AK8:AL8"/>
    <mergeCell ref="B1:T1"/>
    <mergeCell ref="E2:T2"/>
    <mergeCell ref="Y8:Z8"/>
    <mergeCell ref="AA8:AB8"/>
    <mergeCell ref="AC8:AD8"/>
    <mergeCell ref="W7:AD7"/>
    <mergeCell ref="AE7:AL7"/>
    <mergeCell ref="E8:G8"/>
    <mergeCell ref="B8:D8"/>
    <mergeCell ref="A7:A9"/>
    <mergeCell ref="B7:P7"/>
    <mergeCell ref="Q7:R7"/>
    <mergeCell ref="S7:U7"/>
    <mergeCell ref="V7:V9"/>
  </mergeCells>
  <printOptions horizontalCentered="1"/>
  <pageMargins left="0.23622047244094491" right="0.23622047244094491" top="0.35433070866141736" bottom="0.35433070866141736" header="0.51181102362204722" footer="0.31496062992125984"/>
  <pageSetup paperSize="9" scale="52" firstPageNumber="0" orientation="landscape" r:id="rId1"/>
  <headerFooter>
    <oddFooter>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8</vt:i4>
      </vt:variant>
    </vt:vector>
  </HeadingPairs>
  <TitlesOfParts>
    <vt:vector size="12" baseType="lpstr">
      <vt:lpstr>БФН 2025</vt:lpstr>
      <vt:lpstr>БФН 2025 (в розрізі)</vt:lpstr>
      <vt:lpstr>БФН 2025 (в розрізі) (2)</vt:lpstr>
      <vt:lpstr>БФН 2025 (в розрізі) (7)</vt:lpstr>
      <vt:lpstr>'БФН 2025'!Заголовки_для_друку</vt:lpstr>
      <vt:lpstr>'БФН 2025 (в розрізі)'!Заголовки_для_друку</vt:lpstr>
      <vt:lpstr>'БФН 2025 (в розрізі) (2)'!Заголовки_для_друку</vt:lpstr>
      <vt:lpstr>'БФН 2025 (в розрізі) (7)'!Заголовки_для_друку</vt:lpstr>
      <vt:lpstr>'БФН 2025'!Область_друку</vt:lpstr>
      <vt:lpstr>'БФН 2025 (в розрізі)'!Область_друку</vt:lpstr>
      <vt:lpstr>'БФН 2025 (в розрізі) (2)'!Область_друку</vt:lpstr>
      <vt:lpstr>'БФН 2025 (в розрізі) (7)'!Область_друку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Світлана А. Ткаченко</dc:creator>
  <cp:lastModifiedBy>Ира</cp:lastModifiedBy>
  <cp:lastPrinted>2025-11-28T13:26:57Z</cp:lastPrinted>
  <dcterms:created xsi:type="dcterms:W3CDTF">2024-09-30T08:30:31Z</dcterms:created>
  <dcterms:modified xsi:type="dcterms:W3CDTF">2025-11-28T13:35:22Z</dcterms:modified>
</cp:coreProperties>
</file>