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КОНТРОЛІ\2026\КОНТРОЛЬ по заробітні плати на відповідь на запит\"/>
    </mc:Choice>
  </mc:AlternateContent>
  <bookViews>
    <workbookView xWindow="0" yWindow="0" windowWidth="23040" windowHeight="8808"/>
  </bookViews>
  <sheets>
    <sheet name="Аркуш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E30" i="1"/>
  <c r="G27" i="1"/>
  <c r="E27" i="1"/>
  <c r="G29" i="1"/>
  <c r="E29" i="1"/>
  <c r="G28" i="1"/>
  <c r="E28" i="1"/>
  <c r="G26" i="1"/>
  <c r="E26" i="1"/>
  <c r="G25" i="1"/>
  <c r="E25" i="1"/>
  <c r="G24" i="1"/>
  <c r="G23" i="1"/>
  <c r="E23" i="1"/>
  <c r="G22" i="1"/>
  <c r="E22" i="1"/>
  <c r="G21" i="1"/>
  <c r="E21" i="1"/>
  <c r="G20" i="1"/>
  <c r="E20" i="1"/>
  <c r="G19" i="1"/>
  <c r="F19" i="1"/>
  <c r="E19" i="1"/>
  <c r="G18" i="1"/>
  <c r="E18" i="1"/>
  <c r="G17" i="1"/>
  <c r="E17" i="1"/>
  <c r="G32" i="1"/>
  <c r="G16" i="1"/>
  <c r="E16" i="1"/>
  <c r="G15" i="1"/>
  <c r="E15" i="1"/>
  <c r="E14" i="1"/>
  <c r="G13" i="1"/>
  <c r="E13" i="1"/>
  <c r="G12" i="1"/>
  <c r="F12" i="1"/>
  <c r="E12" i="1"/>
  <c r="G11" i="1"/>
  <c r="E11" i="1"/>
  <c r="G10" i="1"/>
  <c r="F10" i="1"/>
  <c r="E10" i="1"/>
  <c r="G9" i="1"/>
  <c r="F9" i="1"/>
  <c r="E9" i="1"/>
  <c r="G8" i="1"/>
  <c r="E8" i="1"/>
  <c r="G7" i="1"/>
  <c r="E7" i="1"/>
  <c r="G6" i="1" l="1"/>
  <c r="E6" i="1"/>
  <c r="D32" i="1" l="1"/>
  <c r="E32" i="1"/>
  <c r="F32" i="1"/>
</calcChain>
</file>

<file path=xl/sharedStrings.xml><?xml version="1.0" encoding="utf-8"?>
<sst xmlns="http://schemas.openxmlformats.org/spreadsheetml/2006/main" count="59" uniqueCount="25">
  <si>
    <t>Назва посади</t>
  </si>
  <si>
    <t>Січень</t>
  </si>
  <si>
    <t>Нараховано</t>
  </si>
  <si>
    <t>Виплачено</t>
  </si>
  <si>
    <t>Лютий</t>
  </si>
  <si>
    <t>Головний спеціаліст</t>
  </si>
  <si>
    <t>Директор департаменту</t>
  </si>
  <si>
    <t>Заступник директора департ аменту- начальник управління</t>
  </si>
  <si>
    <t>Начальник відділу -головний бухгалтер</t>
  </si>
  <si>
    <t>Заступник начальника управління - начальник відділу</t>
  </si>
  <si>
    <t>Начальник відділу</t>
  </si>
  <si>
    <t>Провідний інспектор</t>
  </si>
  <si>
    <t>ВСЬОГО</t>
  </si>
  <si>
    <t>1-II-2</t>
  </si>
  <si>
    <t>26-V-2</t>
  </si>
  <si>
    <t>9-IV-2</t>
  </si>
  <si>
    <t>9-VI-2</t>
  </si>
  <si>
    <t>9-VII-2</t>
  </si>
  <si>
    <t>12-VII-2</t>
  </si>
  <si>
    <t>Класифікаційний код посади</t>
  </si>
  <si>
    <t>Інформація щодо нарахованої та виплаченої заробітної плати працівників департаменту економічного розвитку ТОВА  за  січень -  лютий  2026 року</t>
  </si>
  <si>
    <t>9-VIІI-2</t>
  </si>
  <si>
    <t>провідний спеціаліст</t>
  </si>
  <si>
    <t>19-VII-2</t>
  </si>
  <si>
    <t>Головний спеціаліст-юрисконсульт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</si>
</sst>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1" xfId="0" applyFont="1" applyBorder="1"/>
    <xf numFmtId="0" fontId="5" fillId="0" borderId="0" xfId="0" applyFont="1"/>
    <xf numFmtId="0" fontId="0" fillId="0" borderId="0" xfId="0" applyFont="1"/>
    <xf numFmtId="0" fontId="2" fillId="0" borderId="2" xfId="0" applyFont="1" applyBorder="1"/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6" fillId="0" borderId="5" xfId="0" applyFont="1" applyBorder="1"/>
    <xf numFmtId="0" fontId="6" fillId="0" borderId="6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7" fillId="0" borderId="0" xfId="0" applyFont="1"/>
    <xf numFmtId="0" fontId="4" fillId="0" borderId="1" xfId="0" applyFont="1" applyBorder="1"/>
    <xf numFmtId="0" fontId="2" fillId="0" borderId="10" xfId="0" applyFont="1" applyBorder="1"/>
    <xf numFmtId="0" fontId="4" fillId="0" borderId="11" xfId="0" applyFont="1" applyBorder="1"/>
    <xf numFmtId="0" fontId="2" fillId="0" borderId="12" xfId="0" applyFont="1" applyBorder="1" applyAlignment="1">
      <alignment wrapText="1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0" fillId="0" borderId="1" xfId="0" applyBorder="1"/>
    <xf numFmtId="0" fontId="2" fillId="0" borderId="22" xfId="0" applyFont="1" applyBorder="1"/>
    <xf numFmtId="0" fontId="2" fillId="0" borderId="1" xfId="0" applyFont="1" applyBorder="1" applyAlignment="1">
      <alignment wrapText="1"/>
    </xf>
    <xf numFmtId="0" fontId="2" fillId="0" borderId="12" xfId="0" applyFont="1" applyBorder="1" applyAlignment="1"/>
    <xf numFmtId="0" fontId="2" fillId="0" borderId="2" xfId="0" applyFont="1" applyBorder="1" applyAlignment="1"/>
    <xf numFmtId="0" fontId="3" fillId="0" borderId="0" xfId="0" applyFont="1" applyAlignment="1">
      <alignment horizontal="right" wrapText="1"/>
    </xf>
    <xf numFmtId="0" fontId="7" fillId="0" borderId="13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7" fillId="0" borderId="19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Z32"/>
  <sheetViews>
    <sheetView tabSelected="1" workbookViewId="0">
      <selection activeCell="J6" sqref="J6"/>
    </sheetView>
  </sheetViews>
  <sheetFormatPr defaultRowHeight="14.4" x14ac:dyDescent="0.3"/>
  <cols>
    <col min="1" max="1" width="14.5546875" customWidth="1"/>
    <col min="2" max="2" width="17.44140625" customWidth="1"/>
    <col min="3" max="3" width="20.88671875" customWidth="1"/>
    <col min="4" max="4" width="12.33203125" customWidth="1"/>
    <col min="5" max="5" width="12.88671875" customWidth="1"/>
    <col min="6" max="6" width="12.33203125" customWidth="1"/>
    <col min="7" max="7" width="12.109375" customWidth="1"/>
    <col min="8" max="8" width="12" customWidth="1"/>
    <col min="9" max="9" width="12.109375" customWidth="1"/>
    <col min="10" max="10" width="11.88671875" customWidth="1"/>
    <col min="11" max="12" width="12.88671875" customWidth="1"/>
    <col min="13" max="13" width="12.109375" customWidth="1"/>
    <col min="14" max="14" width="12.5546875" customWidth="1"/>
    <col min="15" max="15" width="14" customWidth="1"/>
    <col min="16" max="16" width="12" customWidth="1"/>
    <col min="17" max="17" width="12.5546875" customWidth="1"/>
    <col min="18" max="18" width="12" customWidth="1"/>
    <col min="19" max="19" width="14.33203125" customWidth="1"/>
    <col min="20" max="20" width="12.5546875" customWidth="1"/>
    <col min="21" max="21" width="13.33203125" customWidth="1"/>
    <col min="22" max="22" width="12.33203125" customWidth="1"/>
    <col min="23" max="24" width="13" customWidth="1"/>
    <col min="25" max="25" width="12.6640625" customWidth="1"/>
    <col min="26" max="26" width="11.88671875" customWidth="1"/>
  </cols>
  <sheetData>
    <row r="2" spans="1:26" ht="18" customHeight="1" x14ac:dyDescent="0.35">
      <c r="A2" s="32" t="s">
        <v>20</v>
      </c>
      <c r="B2" s="32"/>
      <c r="C2" s="32"/>
      <c r="D2" s="32"/>
      <c r="E2" s="32"/>
      <c r="F2" s="32"/>
      <c r="G2" s="3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9.8" customHeight="1" thickBot="1" x14ac:dyDescent="0.4">
      <c r="A3" s="32"/>
      <c r="B3" s="32"/>
      <c r="C3" s="32"/>
      <c r="D3" s="32"/>
      <c r="E3" s="32"/>
      <c r="F3" s="32"/>
      <c r="G3" s="3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3" customFormat="1" ht="15.6" x14ac:dyDescent="0.3">
      <c r="A4"/>
      <c r="B4" s="33" t="s">
        <v>19</v>
      </c>
      <c r="C4" s="39" t="s">
        <v>0</v>
      </c>
      <c r="D4" s="37" t="s">
        <v>1</v>
      </c>
      <c r="E4" s="38"/>
      <c r="F4" s="40" t="s">
        <v>4</v>
      </c>
      <c r="G4" s="41"/>
    </row>
    <row r="5" spans="1:26" s="4" customFormat="1" ht="16.2" thickBot="1" x14ac:dyDescent="0.35">
      <c r="A5"/>
      <c r="B5" s="34"/>
      <c r="C5" s="39"/>
      <c r="D5" s="6" t="s">
        <v>2</v>
      </c>
      <c r="E5" s="7" t="s">
        <v>3</v>
      </c>
      <c r="F5" s="6" t="s">
        <v>2</v>
      </c>
      <c r="G5" s="7" t="s">
        <v>3</v>
      </c>
    </row>
    <row r="6" spans="1:26" ht="31.8" thickBot="1" x14ac:dyDescent="0.35">
      <c r="B6" s="21" t="s">
        <v>13</v>
      </c>
      <c r="C6" s="20" t="s">
        <v>6</v>
      </c>
      <c r="D6" s="8">
        <v>46023.5</v>
      </c>
      <c r="E6" s="9">
        <f>20000+15438.09</f>
        <v>35438.089999999997</v>
      </c>
      <c r="F6" s="8">
        <v>118481.61</v>
      </c>
      <c r="G6" s="9">
        <f>23295.41+67935.43</f>
        <v>91230.84</v>
      </c>
    </row>
    <row r="7" spans="1:26" ht="33" customHeight="1" thickBot="1" x14ac:dyDescent="0.35">
      <c r="B7" s="21" t="s">
        <v>13</v>
      </c>
      <c r="C7" s="20" t="s">
        <v>7</v>
      </c>
      <c r="D7" s="8">
        <v>42780.5</v>
      </c>
      <c r="E7" s="9">
        <f>18000+14940.98</f>
        <v>32940.979999999996</v>
      </c>
      <c r="F7" s="8">
        <v>114548.9</v>
      </c>
      <c r="G7" s="9">
        <f>18000+70202.65</f>
        <v>88202.65</v>
      </c>
    </row>
    <row r="8" spans="1:26" ht="33" customHeight="1" x14ac:dyDescent="0.3">
      <c r="B8" s="21" t="s">
        <v>13</v>
      </c>
      <c r="C8" s="20" t="s">
        <v>7</v>
      </c>
      <c r="D8" s="8">
        <v>42044</v>
      </c>
      <c r="E8" s="9">
        <f>18000+14373.88</f>
        <v>32373.879999999997</v>
      </c>
      <c r="F8" s="8">
        <v>113162.88</v>
      </c>
      <c r="G8" s="9">
        <f>18000+69135.42</f>
        <v>87135.42</v>
      </c>
    </row>
    <row r="9" spans="1:26" ht="33.6" customHeight="1" x14ac:dyDescent="0.3">
      <c r="B9" s="22" t="s">
        <v>14</v>
      </c>
      <c r="C9" s="20" t="s">
        <v>8</v>
      </c>
      <c r="D9" s="8">
        <v>24017</v>
      </c>
      <c r="E9" s="9">
        <f>9000+9493.09</f>
        <v>18493.09</v>
      </c>
      <c r="F9" s="11">
        <f>31671.04</f>
        <v>31671.040000000001</v>
      </c>
      <c r="G9" s="12">
        <f>9000+15386.7</f>
        <v>24386.7</v>
      </c>
    </row>
    <row r="10" spans="1:26" ht="24.6" customHeight="1" x14ac:dyDescent="0.3">
      <c r="B10" s="22" t="s">
        <v>15</v>
      </c>
      <c r="C10" s="20" t="s">
        <v>9</v>
      </c>
      <c r="D10" s="8">
        <v>24670.21</v>
      </c>
      <c r="E10" s="9">
        <f>9000+9996.06</f>
        <v>18996.059999999998</v>
      </c>
      <c r="F10" s="8">
        <f>51053.72</f>
        <v>51053.72</v>
      </c>
      <c r="G10" s="9">
        <f>9000+30311.36</f>
        <v>39311.360000000001</v>
      </c>
    </row>
    <row r="11" spans="1:26" ht="15.6" x14ac:dyDescent="0.3">
      <c r="B11" s="22" t="s">
        <v>16</v>
      </c>
      <c r="C11" s="20" t="s">
        <v>10</v>
      </c>
      <c r="D11" s="8">
        <v>24744.12</v>
      </c>
      <c r="E11" s="9">
        <f>10000+9052.97</f>
        <v>19052.97</v>
      </c>
      <c r="F11" s="8">
        <v>51610.400000000001</v>
      </c>
      <c r="G11" s="9">
        <f>10000+29740.01</f>
        <v>39740.009999999995</v>
      </c>
    </row>
    <row r="12" spans="1:26" ht="15.6" x14ac:dyDescent="0.3">
      <c r="B12" s="22" t="s">
        <v>16</v>
      </c>
      <c r="C12" s="20" t="s">
        <v>10</v>
      </c>
      <c r="D12" s="8">
        <v>25138.59</v>
      </c>
      <c r="E12" s="9">
        <f>9000+10356.71</f>
        <v>19356.71</v>
      </c>
      <c r="F12" s="8">
        <f>47059.86</f>
        <v>47059.86</v>
      </c>
      <c r="G12" s="9">
        <f>9000+27236.1</f>
        <v>36236.1</v>
      </c>
    </row>
    <row r="13" spans="1:26" ht="22.2" customHeight="1" x14ac:dyDescent="0.3">
      <c r="B13" s="22" t="s">
        <v>17</v>
      </c>
      <c r="C13" s="20" t="s">
        <v>5</v>
      </c>
      <c r="D13" s="8">
        <v>16559.599999999999</v>
      </c>
      <c r="E13" s="9">
        <f>6000+6750.89</f>
        <v>12750.89</v>
      </c>
      <c r="F13" s="8">
        <v>29589.4</v>
      </c>
      <c r="G13" s="9">
        <f>6000+16783.84</f>
        <v>22783.84</v>
      </c>
    </row>
    <row r="14" spans="1:26" ht="31.2" x14ac:dyDescent="0.3">
      <c r="B14" s="22" t="s">
        <v>17</v>
      </c>
      <c r="C14" s="20" t="s">
        <v>5</v>
      </c>
      <c r="D14" s="8">
        <v>14301.47</v>
      </c>
      <c r="E14" s="9">
        <f>6000+5012.14</f>
        <v>11012.14</v>
      </c>
      <c r="F14" s="8">
        <v>28417.439999999999</v>
      </c>
      <c r="G14" s="9">
        <v>15881.43</v>
      </c>
    </row>
    <row r="15" spans="1:26" ht="31.2" x14ac:dyDescent="0.3">
      <c r="B15" s="22" t="s">
        <v>17</v>
      </c>
      <c r="C15" s="20" t="s">
        <v>5</v>
      </c>
      <c r="D15" s="8">
        <v>16559.599999999999</v>
      </c>
      <c r="E15" s="9">
        <f>6000+6750.89</f>
        <v>12750.89</v>
      </c>
      <c r="F15" s="8">
        <v>23463.96</v>
      </c>
      <c r="G15" s="9">
        <f>6000+12067.25</f>
        <v>18067.25</v>
      </c>
    </row>
    <row r="16" spans="1:26" ht="31.2" x14ac:dyDescent="0.3">
      <c r="B16" s="22" t="s">
        <v>17</v>
      </c>
      <c r="C16" s="20" t="s">
        <v>5</v>
      </c>
      <c r="D16" s="8">
        <v>15525.49</v>
      </c>
      <c r="E16" s="9">
        <f>6000+5954.63</f>
        <v>11954.630000000001</v>
      </c>
      <c r="F16" s="8">
        <v>26586.37</v>
      </c>
      <c r="G16" s="9">
        <f>6000+14471.5</f>
        <v>20471.5</v>
      </c>
    </row>
    <row r="17" spans="1:7" ht="31.2" x14ac:dyDescent="0.3">
      <c r="B17" s="22" t="s">
        <v>17</v>
      </c>
      <c r="C17" s="20" t="s">
        <v>5</v>
      </c>
      <c r="D17" s="8">
        <v>20849.5</v>
      </c>
      <c r="E17" s="9">
        <f>7000+9054.11</f>
        <v>16054.11</v>
      </c>
      <c r="F17" s="8">
        <v>38176.5</v>
      </c>
      <c r="G17" s="9">
        <f>7000+22395.9</f>
        <v>29395.9</v>
      </c>
    </row>
    <row r="18" spans="1:7" ht="31.2" x14ac:dyDescent="0.3">
      <c r="B18" s="22" t="s">
        <v>17</v>
      </c>
      <c r="C18" s="20" t="s">
        <v>5</v>
      </c>
      <c r="D18" s="8">
        <v>18443.509999999998</v>
      </c>
      <c r="E18" s="9">
        <f>8000+6201.5</f>
        <v>14201.5</v>
      </c>
      <c r="F18" s="8">
        <v>32730.92</v>
      </c>
      <c r="G18" s="9">
        <f>8000+17202.8</f>
        <v>25202.799999999999</v>
      </c>
    </row>
    <row r="19" spans="1:7" ht="21" customHeight="1" x14ac:dyDescent="0.3">
      <c r="B19" s="22" t="s">
        <v>18</v>
      </c>
      <c r="C19" s="20" t="s">
        <v>5</v>
      </c>
      <c r="D19" s="8">
        <v>20949.5</v>
      </c>
      <c r="E19" s="9">
        <f>8000+8131.11</f>
        <v>16131.11</v>
      </c>
      <c r="F19" s="8">
        <f>38276.5</f>
        <v>38276.5</v>
      </c>
      <c r="G19" s="9">
        <f>8000+21472.9</f>
        <v>29472.9</v>
      </c>
    </row>
    <row r="20" spans="1:7" ht="21.6" customHeight="1" x14ac:dyDescent="0.3">
      <c r="B20" s="22" t="s">
        <v>17</v>
      </c>
      <c r="C20" s="20" t="s">
        <v>5</v>
      </c>
      <c r="D20" s="8">
        <v>16559.599999999999</v>
      </c>
      <c r="E20" s="9">
        <f>6000+6750.89</f>
        <v>12750.89</v>
      </c>
      <c r="F20" s="8">
        <v>26810.75</v>
      </c>
      <c r="G20" s="9">
        <f>6000+14644.27</f>
        <v>20644.27</v>
      </c>
    </row>
    <row r="21" spans="1:7" ht="18.600000000000001" customHeight="1" x14ac:dyDescent="0.3">
      <c r="B21" s="22" t="s">
        <v>17</v>
      </c>
      <c r="C21" s="20" t="s">
        <v>5</v>
      </c>
      <c r="D21" s="8">
        <v>21149.5</v>
      </c>
      <c r="E21" s="9">
        <f>8000+8285.11</f>
        <v>16285.11</v>
      </c>
      <c r="F21" s="8">
        <v>38476.5</v>
      </c>
      <c r="G21" s="9">
        <f>10000+19626.9</f>
        <v>29626.9</v>
      </c>
    </row>
    <row r="22" spans="1:7" ht="13.8" customHeight="1" x14ac:dyDescent="0.3">
      <c r="B22" s="22" t="s">
        <v>17</v>
      </c>
      <c r="C22" s="20" t="s">
        <v>5</v>
      </c>
      <c r="D22" s="8">
        <v>20949.5</v>
      </c>
      <c r="E22" s="9">
        <f>8000+8131.11</f>
        <v>16131.11</v>
      </c>
      <c r="F22" s="8">
        <v>38276.5</v>
      </c>
      <c r="G22" s="9">
        <f>8000+21472.9</f>
        <v>29472.9</v>
      </c>
    </row>
    <row r="23" spans="1:7" ht="16.2" customHeight="1" x14ac:dyDescent="0.3">
      <c r="B23" s="22" t="s">
        <v>17</v>
      </c>
      <c r="C23" s="20" t="s">
        <v>5</v>
      </c>
      <c r="D23" s="8">
        <v>16559.599999999999</v>
      </c>
      <c r="E23" s="9">
        <f>6000+6750.89</f>
        <v>12750.89</v>
      </c>
      <c r="F23" s="8">
        <v>29589.4</v>
      </c>
      <c r="G23" s="9">
        <f>6000+16783.84</f>
        <v>22783.84</v>
      </c>
    </row>
    <row r="24" spans="1:7" ht="15.6" x14ac:dyDescent="0.3">
      <c r="B24" s="22" t="s">
        <v>21</v>
      </c>
      <c r="C24" s="30" t="s">
        <v>22</v>
      </c>
      <c r="D24" s="8">
        <v>5118.1899999999996</v>
      </c>
      <c r="E24" s="9">
        <v>3941.01</v>
      </c>
      <c r="F24" s="8">
        <v>11903.91</v>
      </c>
      <c r="G24" s="9">
        <f>6000+3166.01</f>
        <v>9166.01</v>
      </c>
    </row>
    <row r="25" spans="1:7" ht="15.6" x14ac:dyDescent="0.3">
      <c r="B25" s="22"/>
      <c r="C25" s="31" t="s">
        <v>11</v>
      </c>
      <c r="D25" s="8">
        <v>18218.3</v>
      </c>
      <c r="E25" s="9">
        <f>5000+9028.09</f>
        <v>14028.09</v>
      </c>
      <c r="F25" s="8">
        <v>16634.099999999999</v>
      </c>
      <c r="G25" s="9">
        <f>5000+7808.25</f>
        <v>12808.25</v>
      </c>
    </row>
    <row r="26" spans="1:7" ht="18" customHeight="1" x14ac:dyDescent="0.3">
      <c r="B26" s="22" t="s">
        <v>17</v>
      </c>
      <c r="C26" s="20" t="s">
        <v>5</v>
      </c>
      <c r="D26" s="8">
        <v>20849.5</v>
      </c>
      <c r="E26" s="9">
        <f>8000+8054.11</f>
        <v>16054.11</v>
      </c>
      <c r="F26" s="8">
        <v>37791.870000000003</v>
      </c>
      <c r="G26" s="9">
        <f>8000+21099.74</f>
        <v>29099.74</v>
      </c>
    </row>
    <row r="27" spans="1:7" ht="18" customHeight="1" x14ac:dyDescent="0.3">
      <c r="B27" s="22" t="s">
        <v>17</v>
      </c>
      <c r="C27" s="20" t="s">
        <v>5</v>
      </c>
      <c r="D27" s="13">
        <v>20949.5</v>
      </c>
      <c r="E27" s="14">
        <f>8000+8131.11</f>
        <v>16131.11</v>
      </c>
      <c r="F27" s="13">
        <v>46739.64</v>
      </c>
      <c r="G27" s="14">
        <f>25739.66+10249.86</f>
        <v>35989.520000000004</v>
      </c>
    </row>
    <row r="28" spans="1:7" s="15" customFormat="1" ht="19.8" customHeight="1" x14ac:dyDescent="0.3">
      <c r="B28" s="22" t="s">
        <v>17</v>
      </c>
      <c r="C28" s="20" t="s">
        <v>5</v>
      </c>
      <c r="D28" s="13">
        <v>17104.919999999998</v>
      </c>
      <c r="E28" s="14">
        <f>6000+7170.78</f>
        <v>13170.779999999999</v>
      </c>
      <c r="F28" s="13">
        <v>30707.68</v>
      </c>
      <c r="G28" s="14">
        <f>6000+17644.92</f>
        <v>23644.92</v>
      </c>
    </row>
    <row r="29" spans="1:7" ht="31.2" x14ac:dyDescent="0.3">
      <c r="B29" s="22" t="s">
        <v>17</v>
      </c>
      <c r="C29" s="20" t="s">
        <v>5</v>
      </c>
      <c r="D29" s="13">
        <v>16519.38</v>
      </c>
      <c r="E29" s="14">
        <f>6000+6719.92</f>
        <v>12719.92</v>
      </c>
      <c r="F29" s="24">
        <v>30064.240000000002</v>
      </c>
      <c r="G29" s="2">
        <f>6000+17149.47</f>
        <v>23149.47</v>
      </c>
    </row>
    <row r="30" spans="1:7" ht="28.2" customHeight="1" x14ac:dyDescent="0.3">
      <c r="B30" s="22" t="s">
        <v>23</v>
      </c>
      <c r="C30" s="20" t="s">
        <v>24</v>
      </c>
      <c r="D30" s="9">
        <v>12683.7</v>
      </c>
      <c r="E30" s="5">
        <f>9766.44</f>
        <v>9766.44</v>
      </c>
      <c r="F30" s="25">
        <v>20910.18</v>
      </c>
      <c r="G30" s="27">
        <f>6000+10100.84</f>
        <v>16100.84</v>
      </c>
    </row>
    <row r="31" spans="1:7" ht="16.2" thickBot="1" x14ac:dyDescent="0.35">
      <c r="B31" s="29"/>
      <c r="C31" s="28"/>
      <c r="D31" s="10"/>
      <c r="E31" s="18"/>
      <c r="F31" s="26"/>
      <c r="G31" s="27"/>
    </row>
    <row r="32" spans="1:7" s="16" customFormat="1" ht="16.2" thickBot="1" x14ac:dyDescent="0.35">
      <c r="A32" s="35" t="s">
        <v>12</v>
      </c>
      <c r="B32" s="36"/>
      <c r="C32" s="23"/>
      <c r="D32" s="19">
        <f>SUM(D6:D31)</f>
        <v>539268.2799999998</v>
      </c>
      <c r="E32" s="17">
        <f>SUM(E6:E31)</f>
        <v>415236.51</v>
      </c>
      <c r="F32" s="17">
        <f>SUM(F6:F31)</f>
        <v>1072734.27</v>
      </c>
      <c r="G32" s="17">
        <f>SUM(G6:G31)</f>
        <v>820005.3600000001</v>
      </c>
    </row>
  </sheetData>
  <mergeCells count="6">
    <mergeCell ref="A2:G3"/>
    <mergeCell ref="B4:B5"/>
    <mergeCell ref="A32:B32"/>
    <mergeCell ref="D4:E4"/>
    <mergeCell ref="C4:C5"/>
    <mergeCell ref="F4:G4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klient</dc:creator>
  <cp:lastModifiedBy>Користувач Windows</cp:lastModifiedBy>
  <cp:lastPrinted>2026-03-06T08:51:38Z</cp:lastPrinted>
  <dcterms:created xsi:type="dcterms:W3CDTF">2015-06-05T18:19:34Z</dcterms:created>
  <dcterms:modified xsi:type="dcterms:W3CDTF">2026-03-06T08:51:43Z</dcterms:modified>
</cp:coreProperties>
</file>