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Департамент ЖКГ\Desktop\ПІСЛЯ ОБ'ЄДНАННЯ З УПЕК\ШТАТНИЙ РОЗПИС 2025\"/>
    </mc:Choice>
  </mc:AlternateContent>
  <xr:revisionPtr revIDLastSave="0" documentId="13_ncr:1_{3D77948B-378A-4150-BCA6-407976F86B05}" xr6:coauthVersionLast="47" xr6:coauthVersionMax="47" xr10:uidLastSave="{00000000-0000-0000-0000-000000000000}"/>
  <bookViews>
    <workbookView xWindow="-108" yWindow="-108" windowWidth="23256" windowHeight="12456" tabRatio="805" xr2:uid="{00000000-000D-0000-FFFF-FFFF00000000}"/>
  </bookViews>
  <sheets>
    <sheet name="ДЖКГ та ПЕК ХОВА" sheetId="166" r:id="rId1"/>
  </sheets>
  <definedNames>
    <definedName name="_xlnm.Print_Area" localSheetId="0">'ДЖКГ та ПЕК ХОВА'!$A$1:$AF$98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H82" i="166" l="1"/>
  <c r="AE16" i="166"/>
  <c r="AC89" i="166"/>
  <c r="AC35" i="166"/>
  <c r="AE84" i="166"/>
  <c r="AE83" i="166"/>
  <c r="AC77" i="166"/>
  <c r="AA77" i="166"/>
  <c r="AA79" i="166"/>
  <c r="AA84" i="166"/>
  <c r="Y77" i="166"/>
  <c r="AG77" i="166" s="1"/>
  <c r="Y99" i="166"/>
  <c r="W89" i="166"/>
  <c r="W27" i="166"/>
  <c r="W84" i="166"/>
  <c r="U77" i="166"/>
  <c r="U83" i="166"/>
  <c r="S35" i="166"/>
  <c r="S50" i="166"/>
  <c r="S78" i="166"/>
  <c r="S77" i="166"/>
  <c r="S84" i="166"/>
  <c r="Q41" i="166"/>
  <c r="M84" i="166"/>
  <c r="N84" i="166" s="1"/>
  <c r="K46" i="166"/>
  <c r="K77" i="166"/>
  <c r="K50" i="166"/>
  <c r="G21" i="166"/>
  <c r="E89" i="166"/>
  <c r="E31" i="166"/>
  <c r="AF52" i="166"/>
  <c r="AG52" i="166"/>
  <c r="AD52" i="166"/>
  <c r="AB52" i="166"/>
  <c r="Z52" i="166"/>
  <c r="X52" i="166"/>
  <c r="V52" i="166"/>
  <c r="R52" i="166"/>
  <c r="P52" i="166"/>
  <c r="N52" i="166"/>
  <c r="L52" i="166"/>
  <c r="J52" i="166"/>
  <c r="H52" i="166"/>
  <c r="F52" i="166"/>
  <c r="AF70" i="166"/>
  <c r="AG70" i="166"/>
  <c r="AD70" i="166"/>
  <c r="AB70" i="166"/>
  <c r="Z70" i="166"/>
  <c r="X70" i="166"/>
  <c r="V70" i="166"/>
  <c r="T70" i="166"/>
  <c r="R70" i="166"/>
  <c r="P70" i="166"/>
  <c r="N70" i="166"/>
  <c r="L70" i="166"/>
  <c r="J70" i="166"/>
  <c r="H70" i="166"/>
  <c r="F70" i="166"/>
  <c r="AF23" i="166"/>
  <c r="AG23" i="166"/>
  <c r="AD23" i="166"/>
  <c r="AB23" i="166"/>
  <c r="Z23" i="166"/>
  <c r="X23" i="166"/>
  <c r="V23" i="166"/>
  <c r="T23" i="166"/>
  <c r="R23" i="166"/>
  <c r="P23" i="166"/>
  <c r="N23" i="166"/>
  <c r="L23" i="166"/>
  <c r="J23" i="166"/>
  <c r="H23" i="166"/>
  <c r="F23" i="166"/>
  <c r="AF17" i="166"/>
  <c r="AG17" i="166"/>
  <c r="AD17" i="166"/>
  <c r="AB17" i="166"/>
  <c r="Z17" i="166"/>
  <c r="X17" i="166"/>
  <c r="T17" i="166"/>
  <c r="R17" i="166"/>
  <c r="P17" i="166"/>
  <c r="N17" i="166"/>
  <c r="L17" i="166"/>
  <c r="J17" i="166"/>
  <c r="H17" i="166"/>
  <c r="F17" i="166"/>
  <c r="AF60" i="166"/>
  <c r="AG60" i="166"/>
  <c r="AD60" i="166"/>
  <c r="AB60" i="166"/>
  <c r="Z60" i="166"/>
  <c r="X60" i="166"/>
  <c r="V60" i="166"/>
  <c r="T60" i="166"/>
  <c r="R60" i="166"/>
  <c r="P60" i="166"/>
  <c r="N60" i="166"/>
  <c r="L60" i="166"/>
  <c r="J60" i="166"/>
  <c r="H60" i="166"/>
  <c r="F60" i="166"/>
  <c r="AF97" i="166"/>
  <c r="AG97" i="166"/>
  <c r="AD97" i="166"/>
  <c r="AB97" i="166"/>
  <c r="Z97" i="166"/>
  <c r="X97" i="166"/>
  <c r="V97" i="166"/>
  <c r="T97" i="166"/>
  <c r="R97" i="166"/>
  <c r="N98" i="166"/>
  <c r="N96" i="166"/>
  <c r="P97" i="166"/>
  <c r="N97" i="166"/>
  <c r="J97" i="166"/>
  <c r="J98" i="166"/>
  <c r="J99" i="166"/>
  <c r="AG99" i="166"/>
  <c r="AF99" i="166"/>
  <c r="AD99" i="166"/>
  <c r="AB99" i="166"/>
  <c r="Z99" i="166"/>
  <c r="X99" i="166"/>
  <c r="V99" i="166"/>
  <c r="T99" i="166"/>
  <c r="R99" i="166"/>
  <c r="P99" i="166"/>
  <c r="N99" i="166"/>
  <c r="L99" i="166"/>
  <c r="H99" i="166"/>
  <c r="F99" i="166"/>
  <c r="AG94" i="166"/>
  <c r="AF94" i="166"/>
  <c r="AD94" i="166"/>
  <c r="AB94" i="166"/>
  <c r="Z94" i="166"/>
  <c r="X94" i="166"/>
  <c r="V94" i="166"/>
  <c r="T94" i="166"/>
  <c r="R94" i="166"/>
  <c r="P94" i="166"/>
  <c r="N94" i="166"/>
  <c r="L94" i="166"/>
  <c r="L89" i="166"/>
  <c r="AG89" i="166"/>
  <c r="AG90" i="166"/>
  <c r="V89" i="166"/>
  <c r="X89" i="166"/>
  <c r="Z89" i="166"/>
  <c r="AB89" i="166"/>
  <c r="AD89" i="166"/>
  <c r="AF89" i="166"/>
  <c r="V90" i="166"/>
  <c r="X90" i="166"/>
  <c r="Z90" i="166"/>
  <c r="AB90" i="166"/>
  <c r="AD90" i="166"/>
  <c r="AF90" i="166"/>
  <c r="AG83" i="166"/>
  <c r="AG85" i="166"/>
  <c r="AG86" i="166"/>
  <c r="AG82" i="166"/>
  <c r="P83" i="166"/>
  <c r="P84" i="166"/>
  <c r="P85" i="166"/>
  <c r="P86" i="166"/>
  <c r="AF72" i="166"/>
  <c r="AG72" i="166"/>
  <c r="AD72" i="166"/>
  <c r="AB72" i="166"/>
  <c r="Z72" i="166"/>
  <c r="X72" i="166"/>
  <c r="V72" i="166"/>
  <c r="T72" i="166"/>
  <c r="R72" i="166"/>
  <c r="P72" i="166"/>
  <c r="J72" i="166"/>
  <c r="H72" i="166"/>
  <c r="F72" i="166"/>
  <c r="F63" i="166"/>
  <c r="T58" i="166"/>
  <c r="T59" i="166"/>
  <c r="T61" i="166"/>
  <c r="V59" i="166"/>
  <c r="AF98" i="166"/>
  <c r="AD98" i="166"/>
  <c r="AF93" i="166"/>
  <c r="AF96" i="166"/>
  <c r="AF92" i="166"/>
  <c r="AD96" i="166"/>
  <c r="AD93" i="166"/>
  <c r="AD92" i="166"/>
  <c r="AB93" i="166"/>
  <c r="Z98" i="166"/>
  <c r="V93" i="166"/>
  <c r="T98" i="166"/>
  <c r="T93" i="166"/>
  <c r="R98" i="166"/>
  <c r="R93" i="166"/>
  <c r="P98" i="166"/>
  <c r="P93" i="166"/>
  <c r="N93" i="166"/>
  <c r="L98" i="166"/>
  <c r="L93" i="166"/>
  <c r="J93" i="166"/>
  <c r="H98" i="166"/>
  <c r="H93" i="166"/>
  <c r="F98" i="166"/>
  <c r="F93" i="166"/>
  <c r="AB96" i="166"/>
  <c r="AB98" i="166"/>
  <c r="AB92" i="166"/>
  <c r="Z96" i="166"/>
  <c r="Z93" i="166"/>
  <c r="Z92" i="166"/>
  <c r="X92" i="166"/>
  <c r="X93" i="166"/>
  <c r="X96" i="166"/>
  <c r="X98" i="166"/>
  <c r="V98" i="166"/>
  <c r="V96" i="166"/>
  <c r="V92" i="166"/>
  <c r="T96" i="166"/>
  <c r="T92" i="166"/>
  <c r="R96" i="166"/>
  <c r="R92" i="166"/>
  <c r="P96" i="166"/>
  <c r="P92" i="166"/>
  <c r="N92" i="166"/>
  <c r="L96" i="166"/>
  <c r="J96" i="166"/>
  <c r="J92" i="166"/>
  <c r="H96" i="166"/>
  <c r="H92" i="166"/>
  <c r="F96" i="166"/>
  <c r="AG98" i="166"/>
  <c r="AG96" i="166"/>
  <c r="AG93" i="166"/>
  <c r="AG92" i="166"/>
  <c r="AG88" i="166"/>
  <c r="AF88" i="166"/>
  <c r="AD88" i="166"/>
  <c r="AB88" i="166"/>
  <c r="Z88" i="166"/>
  <c r="X88" i="166"/>
  <c r="V88" i="166"/>
  <c r="T90" i="166"/>
  <c r="T88" i="166"/>
  <c r="R89" i="166"/>
  <c r="R90" i="166"/>
  <c r="R88" i="166"/>
  <c r="P89" i="166"/>
  <c r="P90" i="166"/>
  <c r="P88" i="166"/>
  <c r="N89" i="166"/>
  <c r="N90" i="166"/>
  <c r="N88" i="166"/>
  <c r="L90" i="166"/>
  <c r="L88" i="166"/>
  <c r="J89" i="166"/>
  <c r="J90" i="166"/>
  <c r="J88" i="166"/>
  <c r="H89" i="166"/>
  <c r="H90" i="166"/>
  <c r="H88" i="166"/>
  <c r="F89" i="166"/>
  <c r="F90" i="166"/>
  <c r="F88" i="166"/>
  <c r="AF83" i="166"/>
  <c r="AF84" i="166"/>
  <c r="AF85" i="166"/>
  <c r="AF86" i="166"/>
  <c r="AF82" i="166"/>
  <c r="AD83" i="166"/>
  <c r="AD84" i="166"/>
  <c r="AD85" i="166"/>
  <c r="AD86" i="166"/>
  <c r="AD82" i="166"/>
  <c r="AB83" i="166"/>
  <c r="AB84" i="166"/>
  <c r="AB85" i="166"/>
  <c r="AB86" i="166"/>
  <c r="AB82" i="166"/>
  <c r="Z83" i="166"/>
  <c r="Z84" i="166"/>
  <c r="Z85" i="166"/>
  <c r="Z86" i="166"/>
  <c r="Z82" i="166"/>
  <c r="X83" i="166"/>
  <c r="X84" i="166"/>
  <c r="X85" i="166"/>
  <c r="X86" i="166"/>
  <c r="X82" i="166"/>
  <c r="V83" i="166"/>
  <c r="V84" i="166"/>
  <c r="V85" i="166"/>
  <c r="V86" i="166"/>
  <c r="V82" i="166"/>
  <c r="T83" i="166"/>
  <c r="T84" i="166"/>
  <c r="T85" i="166"/>
  <c r="T86" i="166"/>
  <c r="T82" i="166"/>
  <c r="R83" i="166"/>
  <c r="R84" i="166"/>
  <c r="R85" i="166"/>
  <c r="R86" i="166"/>
  <c r="R82" i="166"/>
  <c r="P82" i="166"/>
  <c r="N83" i="166"/>
  <c r="N85" i="166"/>
  <c r="N86" i="166"/>
  <c r="N82" i="166"/>
  <c r="L83" i="166"/>
  <c r="L84" i="166"/>
  <c r="L85" i="166"/>
  <c r="L86" i="166"/>
  <c r="L82" i="166"/>
  <c r="J83" i="166"/>
  <c r="J84" i="166"/>
  <c r="J85" i="166"/>
  <c r="J86" i="166"/>
  <c r="J82" i="166"/>
  <c r="H83" i="166"/>
  <c r="H84" i="166"/>
  <c r="H85" i="166"/>
  <c r="H86" i="166"/>
  <c r="H82" i="166"/>
  <c r="F83" i="166"/>
  <c r="F84" i="166"/>
  <c r="F85" i="166"/>
  <c r="F86" i="166"/>
  <c r="F82" i="166"/>
  <c r="AG78" i="166"/>
  <c r="AG79" i="166"/>
  <c r="AG80" i="166"/>
  <c r="AG76" i="166"/>
  <c r="AF77" i="166"/>
  <c r="AF78" i="166"/>
  <c r="AF79" i="166"/>
  <c r="AF80" i="166"/>
  <c r="AF76" i="166"/>
  <c r="AD77" i="166"/>
  <c r="AD78" i="166"/>
  <c r="AD79" i="166"/>
  <c r="AD80" i="166"/>
  <c r="AD76" i="166"/>
  <c r="AB77" i="166"/>
  <c r="AB78" i="166"/>
  <c r="AB79" i="166"/>
  <c r="AB80" i="166"/>
  <c r="AB76" i="166"/>
  <c r="Z78" i="166"/>
  <c r="Z79" i="166"/>
  <c r="Z80" i="166"/>
  <c r="Z76" i="166"/>
  <c r="X77" i="166"/>
  <c r="X78" i="166"/>
  <c r="X79" i="166"/>
  <c r="X80" i="166"/>
  <c r="X76" i="166"/>
  <c r="V77" i="166"/>
  <c r="V78" i="166"/>
  <c r="V79" i="166"/>
  <c r="V80" i="166"/>
  <c r="V76" i="166"/>
  <c r="T77" i="166"/>
  <c r="T78" i="166"/>
  <c r="T79" i="166"/>
  <c r="T80" i="166"/>
  <c r="T76" i="166"/>
  <c r="R77" i="166"/>
  <c r="R78" i="166"/>
  <c r="R79" i="166"/>
  <c r="R80" i="166"/>
  <c r="R76" i="166"/>
  <c r="P77" i="166"/>
  <c r="P78" i="166"/>
  <c r="P79" i="166"/>
  <c r="P80" i="166"/>
  <c r="P76" i="166"/>
  <c r="N77" i="166"/>
  <c r="N78" i="166"/>
  <c r="N79" i="166"/>
  <c r="N80" i="166"/>
  <c r="N76" i="166"/>
  <c r="L77" i="166"/>
  <c r="L78" i="166"/>
  <c r="L79" i="166"/>
  <c r="L80" i="166"/>
  <c r="L76" i="166"/>
  <c r="J77" i="166"/>
  <c r="J78" i="166"/>
  <c r="J79" i="166"/>
  <c r="J80" i="166"/>
  <c r="J76" i="166"/>
  <c r="H77" i="166"/>
  <c r="H78" i="166"/>
  <c r="H79" i="166"/>
  <c r="H80" i="166"/>
  <c r="H76" i="166"/>
  <c r="F77" i="166"/>
  <c r="F78" i="166"/>
  <c r="F79" i="166"/>
  <c r="F80" i="166"/>
  <c r="F76" i="166"/>
  <c r="AG69" i="166"/>
  <c r="AG71" i="166"/>
  <c r="AG73" i="166"/>
  <c r="AG74" i="166"/>
  <c r="AG68" i="166"/>
  <c r="AF69" i="166"/>
  <c r="AF71" i="166"/>
  <c r="AF73" i="166"/>
  <c r="AF74" i="166"/>
  <c r="AF68" i="166"/>
  <c r="AD69" i="166"/>
  <c r="AD71" i="166"/>
  <c r="AD73" i="166"/>
  <c r="AD74" i="166"/>
  <c r="AD68" i="166"/>
  <c r="AB69" i="166"/>
  <c r="AB71" i="166"/>
  <c r="AB73" i="166"/>
  <c r="AB74" i="166"/>
  <c r="AB68" i="166"/>
  <c r="Z69" i="166"/>
  <c r="Z71" i="166"/>
  <c r="Z73" i="166"/>
  <c r="Z74" i="166"/>
  <c r="Z68" i="166"/>
  <c r="X69" i="166"/>
  <c r="X71" i="166"/>
  <c r="X73" i="166"/>
  <c r="X74" i="166"/>
  <c r="X68" i="166"/>
  <c r="V69" i="166"/>
  <c r="V71" i="166"/>
  <c r="V73" i="166"/>
  <c r="V74" i="166"/>
  <c r="V68" i="166"/>
  <c r="T69" i="166"/>
  <c r="T71" i="166"/>
  <c r="T73" i="166"/>
  <c r="T74" i="166"/>
  <c r="T68" i="166"/>
  <c r="R69" i="166"/>
  <c r="R71" i="166"/>
  <c r="R73" i="166"/>
  <c r="R74" i="166"/>
  <c r="R68" i="166"/>
  <c r="P69" i="166"/>
  <c r="P71" i="166"/>
  <c r="P73" i="166"/>
  <c r="P74" i="166"/>
  <c r="P68" i="166"/>
  <c r="N69" i="166"/>
  <c r="N71" i="166"/>
  <c r="N73" i="166"/>
  <c r="N74" i="166"/>
  <c r="N68" i="166"/>
  <c r="L69" i="166"/>
  <c r="L71" i="166"/>
  <c r="L73" i="166"/>
  <c r="L74" i="166"/>
  <c r="L68" i="166"/>
  <c r="J69" i="166"/>
  <c r="J71" i="166"/>
  <c r="J73" i="166"/>
  <c r="J74" i="166"/>
  <c r="J68" i="166"/>
  <c r="H69" i="166"/>
  <c r="H71" i="166"/>
  <c r="H73" i="166"/>
  <c r="H74" i="166"/>
  <c r="H68" i="166"/>
  <c r="F69" i="166"/>
  <c r="F71" i="166"/>
  <c r="F73" i="166"/>
  <c r="F74" i="166"/>
  <c r="F68" i="166"/>
  <c r="D68" i="166"/>
  <c r="AG64" i="166"/>
  <c r="AG65" i="166"/>
  <c r="AG66" i="166"/>
  <c r="AG63" i="166"/>
  <c r="AF64" i="166"/>
  <c r="AF65" i="166"/>
  <c r="AF66" i="166"/>
  <c r="AF63" i="166"/>
  <c r="AD64" i="166"/>
  <c r="AD65" i="166"/>
  <c r="AD66" i="166"/>
  <c r="AD63" i="166"/>
  <c r="AB64" i="166"/>
  <c r="AB65" i="166"/>
  <c r="AB66" i="166"/>
  <c r="AB63" i="166"/>
  <c r="Z64" i="166"/>
  <c r="Z65" i="166"/>
  <c r="Z66" i="166"/>
  <c r="Z63" i="166"/>
  <c r="X64" i="166"/>
  <c r="X65" i="166"/>
  <c r="X66" i="166"/>
  <c r="X63" i="166"/>
  <c r="V64" i="166"/>
  <c r="V65" i="166"/>
  <c r="V66" i="166"/>
  <c r="V63" i="166"/>
  <c r="T64" i="166"/>
  <c r="T65" i="166"/>
  <c r="T66" i="166"/>
  <c r="T63" i="166"/>
  <c r="R64" i="166"/>
  <c r="R65" i="166"/>
  <c r="R66" i="166"/>
  <c r="R63" i="166"/>
  <c r="P64" i="166"/>
  <c r="P65" i="166"/>
  <c r="P66" i="166"/>
  <c r="P63" i="166"/>
  <c r="N64" i="166"/>
  <c r="N65" i="166"/>
  <c r="N66" i="166"/>
  <c r="N63" i="166"/>
  <c r="L64" i="166"/>
  <c r="L65" i="166"/>
  <c r="L66" i="166"/>
  <c r="L63" i="166"/>
  <c r="J64" i="166"/>
  <c r="J65" i="166"/>
  <c r="J66" i="166"/>
  <c r="J63" i="166"/>
  <c r="H64" i="166"/>
  <c r="H65" i="166"/>
  <c r="H66" i="166"/>
  <c r="H63" i="166"/>
  <c r="F64" i="166"/>
  <c r="F65" i="166"/>
  <c r="F66" i="166"/>
  <c r="AG55" i="166"/>
  <c r="AH55" i="166" s="1"/>
  <c r="AG58" i="166"/>
  <c r="AG59" i="166"/>
  <c r="AG61" i="166"/>
  <c r="AG57" i="166"/>
  <c r="AF58" i="166"/>
  <c r="AF59" i="166"/>
  <c r="AF61" i="166"/>
  <c r="AF57" i="166"/>
  <c r="AD58" i="166"/>
  <c r="AD59" i="166"/>
  <c r="AD61" i="166"/>
  <c r="AD57" i="166"/>
  <c r="AB58" i="166"/>
  <c r="AB59" i="166"/>
  <c r="AB61" i="166"/>
  <c r="AB57" i="166"/>
  <c r="Z58" i="166"/>
  <c r="Z59" i="166"/>
  <c r="Z61" i="166"/>
  <c r="Z57" i="166"/>
  <c r="X58" i="166"/>
  <c r="X59" i="166"/>
  <c r="X61" i="166"/>
  <c r="X57" i="166"/>
  <c r="V58" i="166"/>
  <c r="V61" i="166"/>
  <c r="V57" i="166"/>
  <c r="T57" i="166"/>
  <c r="R58" i="166"/>
  <c r="R59" i="166"/>
  <c r="R61" i="166"/>
  <c r="R57" i="166"/>
  <c r="P58" i="166"/>
  <c r="P59" i="166"/>
  <c r="P61" i="166"/>
  <c r="P57" i="166"/>
  <c r="N58" i="166"/>
  <c r="N59" i="166"/>
  <c r="N61" i="166"/>
  <c r="N57" i="166"/>
  <c r="L58" i="166"/>
  <c r="L59" i="166"/>
  <c r="L61" i="166"/>
  <c r="L57" i="166"/>
  <c r="J58" i="166"/>
  <c r="J59" i="166"/>
  <c r="J61" i="166"/>
  <c r="J57" i="166"/>
  <c r="H58" i="166"/>
  <c r="H59" i="166"/>
  <c r="H61" i="166"/>
  <c r="H57" i="166"/>
  <c r="F58" i="166"/>
  <c r="F59" i="166"/>
  <c r="F57" i="166"/>
  <c r="AF55" i="166"/>
  <c r="AD55" i="166"/>
  <c r="AB55" i="166"/>
  <c r="Z55" i="166"/>
  <c r="X55" i="166"/>
  <c r="V55" i="166"/>
  <c r="T55" i="166"/>
  <c r="R55" i="166"/>
  <c r="P55" i="166"/>
  <c r="N55" i="166"/>
  <c r="L55" i="166"/>
  <c r="J55" i="166"/>
  <c r="H55" i="166"/>
  <c r="F55" i="166"/>
  <c r="AG51" i="166"/>
  <c r="AG53" i="166"/>
  <c r="AG50" i="166"/>
  <c r="AB50" i="166"/>
  <c r="AG49" i="166"/>
  <c r="AG45" i="166"/>
  <c r="AF45" i="166"/>
  <c r="AG47" i="166"/>
  <c r="AG46" i="166"/>
  <c r="H46" i="166"/>
  <c r="AG44" i="166"/>
  <c r="AG43" i="166"/>
  <c r="AF50" i="166"/>
  <c r="AF51" i="166"/>
  <c r="AF53" i="166"/>
  <c r="AF49" i="166"/>
  <c r="AD50" i="166"/>
  <c r="AD51" i="166"/>
  <c r="AD53" i="166"/>
  <c r="AD49" i="166"/>
  <c r="AB51" i="166"/>
  <c r="AB53" i="166"/>
  <c r="AB49" i="166"/>
  <c r="Z50" i="166"/>
  <c r="Z51" i="166"/>
  <c r="Z53" i="166"/>
  <c r="Z49" i="166"/>
  <c r="X50" i="166"/>
  <c r="X51" i="166"/>
  <c r="X53" i="166"/>
  <c r="X49" i="166"/>
  <c r="V50" i="166"/>
  <c r="V51" i="166"/>
  <c r="V53" i="166"/>
  <c r="V49" i="166"/>
  <c r="T50" i="166"/>
  <c r="T51" i="166"/>
  <c r="T53" i="166"/>
  <c r="T49" i="166"/>
  <c r="R50" i="166"/>
  <c r="R51" i="166"/>
  <c r="R53" i="166"/>
  <c r="R49" i="166"/>
  <c r="P50" i="166"/>
  <c r="P51" i="166"/>
  <c r="P49" i="166"/>
  <c r="N50" i="166"/>
  <c r="N51" i="166"/>
  <c r="N53" i="166"/>
  <c r="N49" i="166"/>
  <c r="L50" i="166"/>
  <c r="L51" i="166"/>
  <c r="L53" i="166"/>
  <c r="L49" i="166"/>
  <c r="J50" i="166"/>
  <c r="J51" i="166"/>
  <c r="J53" i="166"/>
  <c r="J49" i="166"/>
  <c r="H50" i="166"/>
  <c r="H51" i="166"/>
  <c r="H53" i="166"/>
  <c r="H49" i="166"/>
  <c r="F50" i="166"/>
  <c r="F51" i="166"/>
  <c r="F53" i="166"/>
  <c r="F49" i="166"/>
  <c r="AF44" i="166"/>
  <c r="AF46" i="166"/>
  <c r="AF47" i="166"/>
  <c r="AF43" i="166"/>
  <c r="AD44" i="166"/>
  <c r="AD46" i="166"/>
  <c r="AD47" i="166"/>
  <c r="AD43" i="166"/>
  <c r="AB44" i="166"/>
  <c r="AB46" i="166"/>
  <c r="AB47" i="166"/>
  <c r="AB43" i="166"/>
  <c r="Z44" i="166"/>
  <c r="Z46" i="166"/>
  <c r="Z47" i="166"/>
  <c r="Z43" i="166"/>
  <c r="X44" i="166"/>
  <c r="X46" i="166"/>
  <c r="X47" i="166"/>
  <c r="X43" i="166"/>
  <c r="V44" i="166"/>
  <c r="V46" i="166"/>
  <c r="V47" i="166"/>
  <c r="V43" i="166"/>
  <c r="T44" i="166"/>
  <c r="T46" i="166"/>
  <c r="T47" i="166"/>
  <c r="T43" i="166"/>
  <c r="R44" i="166"/>
  <c r="R46" i="166"/>
  <c r="R47" i="166"/>
  <c r="R43" i="166"/>
  <c r="P44" i="166"/>
  <c r="P46" i="166"/>
  <c r="P47" i="166"/>
  <c r="P43" i="166"/>
  <c r="N44" i="166"/>
  <c r="N46" i="166"/>
  <c r="N47" i="166"/>
  <c r="N43" i="166"/>
  <c r="L44" i="166"/>
  <c r="L46" i="166"/>
  <c r="L47" i="166"/>
  <c r="L43" i="166"/>
  <c r="J44" i="166"/>
  <c r="J46" i="166"/>
  <c r="J47" i="166"/>
  <c r="J43" i="166"/>
  <c r="H44" i="166"/>
  <c r="H47" i="166"/>
  <c r="H43" i="166"/>
  <c r="F44" i="166"/>
  <c r="F46" i="166"/>
  <c r="F47" i="166"/>
  <c r="F43" i="166"/>
  <c r="AG41" i="166"/>
  <c r="N41" i="166"/>
  <c r="AF41" i="166"/>
  <c r="AD41" i="166"/>
  <c r="AB41" i="166"/>
  <c r="Z41" i="166"/>
  <c r="X41" i="166"/>
  <c r="V41" i="166"/>
  <c r="T41" i="166"/>
  <c r="R41" i="166"/>
  <c r="P41" i="166"/>
  <c r="L41" i="166"/>
  <c r="J41" i="166"/>
  <c r="AG38" i="166"/>
  <c r="AG39" i="166"/>
  <c r="L38" i="166"/>
  <c r="J38" i="166"/>
  <c r="H38" i="166"/>
  <c r="AF39" i="166"/>
  <c r="AD39" i="166"/>
  <c r="AB39" i="166"/>
  <c r="Z39" i="166"/>
  <c r="X39" i="166"/>
  <c r="V39" i="166"/>
  <c r="T39" i="166"/>
  <c r="R39" i="166"/>
  <c r="P39" i="166"/>
  <c r="N39" i="166"/>
  <c r="L39" i="166"/>
  <c r="J39" i="166"/>
  <c r="H39" i="166"/>
  <c r="AG37" i="166"/>
  <c r="L37" i="166"/>
  <c r="J37" i="166"/>
  <c r="AG36" i="166"/>
  <c r="L36" i="166"/>
  <c r="J36" i="166"/>
  <c r="H36" i="166"/>
  <c r="AG35" i="166"/>
  <c r="J35" i="166"/>
  <c r="H35" i="166"/>
  <c r="AF36" i="166"/>
  <c r="AF37" i="166"/>
  <c r="AF38" i="166"/>
  <c r="AF35" i="166"/>
  <c r="AD36" i="166"/>
  <c r="AD37" i="166"/>
  <c r="AD38" i="166"/>
  <c r="AD35" i="166"/>
  <c r="AB36" i="166"/>
  <c r="AB37" i="166"/>
  <c r="AB38" i="166"/>
  <c r="AB35" i="166"/>
  <c r="Z36" i="166"/>
  <c r="Z37" i="166"/>
  <c r="Z38" i="166"/>
  <c r="Z35" i="166"/>
  <c r="X36" i="166"/>
  <c r="X37" i="166"/>
  <c r="X38" i="166"/>
  <c r="X35" i="166"/>
  <c r="V36" i="166"/>
  <c r="V37" i="166"/>
  <c r="V38" i="166"/>
  <c r="V35" i="166"/>
  <c r="T36" i="166"/>
  <c r="T37" i="166"/>
  <c r="T38" i="166"/>
  <c r="T35" i="166"/>
  <c r="R36" i="166"/>
  <c r="R37" i="166"/>
  <c r="R38" i="166"/>
  <c r="R35" i="166"/>
  <c r="P36" i="166"/>
  <c r="P37" i="166"/>
  <c r="P38" i="166"/>
  <c r="P35" i="166"/>
  <c r="N36" i="166"/>
  <c r="N37" i="166"/>
  <c r="N38" i="166"/>
  <c r="N35" i="166"/>
  <c r="L35" i="166"/>
  <c r="H37" i="166"/>
  <c r="F36" i="166"/>
  <c r="F37" i="166"/>
  <c r="F38" i="166"/>
  <c r="F35" i="166"/>
  <c r="AG33" i="166"/>
  <c r="AF31" i="166"/>
  <c r="AF32" i="166"/>
  <c r="AF33" i="166"/>
  <c r="L33" i="166"/>
  <c r="J33" i="166"/>
  <c r="AG32" i="166"/>
  <c r="L32" i="166"/>
  <c r="J32" i="166"/>
  <c r="Z77" i="166" l="1"/>
  <c r="AG84" i="166"/>
  <c r="AG31" i="166"/>
  <c r="N31" i="166"/>
  <c r="L31" i="166"/>
  <c r="J31" i="166"/>
  <c r="AG30" i="166"/>
  <c r="AF30" i="166"/>
  <c r="L30" i="166"/>
  <c r="J30" i="166"/>
  <c r="H30" i="166"/>
  <c r="V29" i="166"/>
  <c r="AG29" i="166"/>
  <c r="AF29" i="166"/>
  <c r="AD30" i="166"/>
  <c r="AD31" i="166"/>
  <c r="AD32" i="166"/>
  <c r="AD33" i="166"/>
  <c r="AD29" i="166"/>
  <c r="AB30" i="166"/>
  <c r="AB31" i="166"/>
  <c r="AB32" i="166"/>
  <c r="AB33" i="166"/>
  <c r="AB29" i="166"/>
  <c r="Z30" i="166"/>
  <c r="Z31" i="166"/>
  <c r="Z32" i="166"/>
  <c r="Z33" i="166"/>
  <c r="Z29" i="166"/>
  <c r="X30" i="166"/>
  <c r="X31" i="166"/>
  <c r="X32" i="166"/>
  <c r="X33" i="166"/>
  <c r="X29" i="166"/>
  <c r="V30" i="166"/>
  <c r="V31" i="166"/>
  <c r="V32" i="166"/>
  <c r="V33" i="166"/>
  <c r="T30" i="166"/>
  <c r="T31" i="166"/>
  <c r="T32" i="166"/>
  <c r="T33" i="166"/>
  <c r="T29" i="166"/>
  <c r="R30" i="166"/>
  <c r="R31" i="166"/>
  <c r="R32" i="166"/>
  <c r="R33" i="166"/>
  <c r="R29" i="166"/>
  <c r="P30" i="166"/>
  <c r="P31" i="166"/>
  <c r="P32" i="166"/>
  <c r="P33" i="166"/>
  <c r="P29" i="166"/>
  <c r="N30" i="166"/>
  <c r="N32" i="166"/>
  <c r="N33" i="166"/>
  <c r="N29" i="166"/>
  <c r="L29" i="166"/>
  <c r="J29" i="166"/>
  <c r="H31" i="166"/>
  <c r="H32" i="166"/>
  <c r="H33" i="166"/>
  <c r="H29" i="166"/>
  <c r="F30" i="166"/>
  <c r="F31" i="166"/>
  <c r="F32" i="166"/>
  <c r="F29" i="166"/>
  <c r="AG27" i="166"/>
  <c r="AF27" i="166"/>
  <c r="AD27" i="166"/>
  <c r="AB27" i="166"/>
  <c r="Z27" i="166"/>
  <c r="X27" i="166"/>
  <c r="V27" i="166"/>
  <c r="T27" i="166"/>
  <c r="R27" i="166"/>
  <c r="P27" i="166"/>
  <c r="N27" i="166"/>
  <c r="L27" i="166"/>
  <c r="J27" i="166"/>
  <c r="AG26" i="166"/>
  <c r="L24" i="166"/>
  <c r="M24" i="166" s="1"/>
  <c r="N24" i="166" s="1"/>
  <c r="O24" i="166" s="1"/>
  <c r="P24" i="166" s="1"/>
  <c r="Q24" i="166" s="1"/>
  <c r="R24" i="166" s="1"/>
  <c r="S24" i="166" s="1"/>
  <c r="T24" i="166" s="1"/>
  <c r="U24" i="166" s="1"/>
  <c r="V24" i="166" s="1"/>
  <c r="W24" i="166" s="1"/>
  <c r="X24" i="166" s="1"/>
  <c r="Y24" i="166" s="1"/>
  <c r="Z24" i="166" s="1"/>
  <c r="AA24" i="166" s="1"/>
  <c r="AB24" i="166" s="1"/>
  <c r="AC24" i="166" s="1"/>
  <c r="AD24" i="166" s="1"/>
  <c r="AE24" i="166" s="1"/>
  <c r="AF24" i="166" s="1"/>
  <c r="H27" i="166"/>
  <c r="H26" i="166"/>
  <c r="F27" i="166"/>
  <c r="F26" i="166"/>
  <c r="J24" i="166"/>
  <c r="AG22" i="166"/>
  <c r="AG21" i="166"/>
  <c r="L21" i="166"/>
  <c r="L22" i="166"/>
  <c r="J21" i="166"/>
  <c r="J22" i="166"/>
  <c r="AG20" i="166"/>
  <c r="AF21" i="166"/>
  <c r="AF22" i="166"/>
  <c r="AF20" i="166"/>
  <c r="AD21" i="166"/>
  <c r="AD22" i="166"/>
  <c r="AD20" i="166"/>
  <c r="AB21" i="166"/>
  <c r="AB22" i="166"/>
  <c r="AB20" i="166"/>
  <c r="Z21" i="166"/>
  <c r="Z22" i="166"/>
  <c r="Z20" i="166"/>
  <c r="X21" i="166"/>
  <c r="X22" i="166"/>
  <c r="X20" i="166"/>
  <c r="V21" i="166"/>
  <c r="V22" i="166"/>
  <c r="V20" i="166"/>
  <c r="T21" i="166"/>
  <c r="T22" i="166"/>
  <c r="T20" i="166"/>
  <c r="R21" i="166"/>
  <c r="R22" i="166"/>
  <c r="R20" i="166"/>
  <c r="P21" i="166"/>
  <c r="P22" i="166"/>
  <c r="P20" i="166"/>
  <c r="N21" i="166"/>
  <c r="N22" i="166"/>
  <c r="N20" i="166"/>
  <c r="L20" i="166"/>
  <c r="J20" i="166"/>
  <c r="H21" i="166"/>
  <c r="H22" i="166"/>
  <c r="H24" i="166"/>
  <c r="H20" i="166"/>
  <c r="F21" i="166"/>
  <c r="F22" i="166"/>
  <c r="F24" i="166"/>
  <c r="F20" i="166"/>
  <c r="AG18" i="166"/>
  <c r="AG16" i="166"/>
  <c r="V16" i="166"/>
  <c r="V18" i="166"/>
  <c r="V15" i="166"/>
  <c r="AG15" i="166"/>
  <c r="P15" i="166"/>
  <c r="AG14" i="166"/>
  <c r="AF15" i="166"/>
  <c r="AF16" i="166"/>
  <c r="AF18" i="166"/>
  <c r="AF14" i="166"/>
  <c r="AD15" i="166"/>
  <c r="AD16" i="166"/>
  <c r="AD18" i="166"/>
  <c r="AD14" i="166"/>
  <c r="AB15" i="166"/>
  <c r="AB16" i="166"/>
  <c r="AB18" i="166"/>
  <c r="AB14" i="166"/>
  <c r="Z15" i="166"/>
  <c r="Z16" i="166"/>
  <c r="Z18" i="166"/>
  <c r="Z14" i="166"/>
  <c r="X15" i="166"/>
  <c r="X16" i="166"/>
  <c r="X18" i="166"/>
  <c r="X14" i="166"/>
  <c r="T15" i="166"/>
  <c r="T16" i="166"/>
  <c r="T18" i="166"/>
  <c r="T14" i="166"/>
  <c r="R15" i="166"/>
  <c r="R16" i="166"/>
  <c r="R18" i="166"/>
  <c r="R14" i="166"/>
  <c r="P16" i="166"/>
  <c r="P18" i="166"/>
  <c r="P14" i="166"/>
  <c r="N15" i="166"/>
  <c r="N16" i="166"/>
  <c r="N18" i="166"/>
  <c r="N14" i="166"/>
  <c r="L15" i="166"/>
  <c r="L16" i="166"/>
  <c r="L18" i="166"/>
  <c r="L14" i="166"/>
  <c r="J15" i="166"/>
  <c r="J16" i="166"/>
  <c r="J18" i="166"/>
  <c r="J14" i="166"/>
  <c r="H15" i="166"/>
  <c r="H16" i="166"/>
  <c r="H18" i="166"/>
  <c r="H14" i="166"/>
  <c r="F15" i="166"/>
  <c r="F16" i="166"/>
  <c r="F18" i="166"/>
  <c r="F14" i="166"/>
  <c r="AG12" i="166"/>
  <c r="AF12" i="166"/>
  <c r="AD12" i="166"/>
  <c r="AB12" i="166"/>
  <c r="Z12" i="166"/>
  <c r="X12" i="166"/>
  <c r="V12" i="166"/>
  <c r="T12" i="166"/>
  <c r="R12" i="166"/>
  <c r="P12" i="166"/>
  <c r="N12" i="166"/>
  <c r="L12" i="166"/>
  <c r="J12" i="166"/>
  <c r="H12" i="166"/>
  <c r="F12" i="166"/>
  <c r="AG9" i="166"/>
  <c r="AF9" i="166"/>
  <c r="AD9" i="166"/>
  <c r="AB9" i="166"/>
  <c r="Z9" i="166"/>
  <c r="X9" i="166"/>
  <c r="V9" i="166"/>
  <c r="T9" i="166"/>
  <c r="R9" i="166"/>
  <c r="P9" i="166"/>
  <c r="N9" i="166"/>
  <c r="L9" i="166"/>
  <c r="J9" i="166"/>
  <c r="F9" i="166"/>
  <c r="AG8" i="166"/>
  <c r="AF8" i="166"/>
  <c r="AD8" i="166"/>
  <c r="AB8" i="166"/>
  <c r="Z8" i="166"/>
  <c r="X8" i="166"/>
  <c r="V8" i="166"/>
  <c r="T8" i="166"/>
  <c r="R8" i="166"/>
  <c r="P8" i="166"/>
  <c r="N8" i="166"/>
  <c r="H9" i="166"/>
  <c r="L8" i="166"/>
  <c r="J8" i="166"/>
  <c r="H8" i="166"/>
  <c r="F8" i="166"/>
  <c r="AE10" i="166"/>
  <c r="AC10" i="166"/>
  <c r="AA10" i="166"/>
  <c r="Y10" i="166"/>
  <c r="W10" i="166"/>
  <c r="U10" i="166"/>
  <c r="S10" i="166"/>
  <c r="Q10" i="166"/>
  <c r="O10" i="166"/>
  <c r="M10" i="166"/>
  <c r="K10" i="166"/>
  <c r="I10" i="166"/>
  <c r="G10" i="166"/>
  <c r="AG100" i="166" l="1"/>
  <c r="AH100" i="166" s="1"/>
  <c r="AG24" i="166"/>
  <c r="AE159" i="166"/>
  <c r="AF10" i="166"/>
  <c r="T10" i="166"/>
  <c r="R10" i="166"/>
  <c r="P10" i="166"/>
  <c r="N10" i="166"/>
  <c r="L10" i="166"/>
  <c r="J10" i="166"/>
  <c r="H10" i="166"/>
  <c r="AC159" i="166" l="1"/>
  <c r="O159" i="166"/>
  <c r="I159" i="166"/>
  <c r="S159" i="166"/>
  <c r="Y159" i="166"/>
  <c r="Q159" i="166"/>
  <c r="AA159" i="166"/>
  <c r="U159" i="166"/>
  <c r="K159" i="166"/>
  <c r="M159" i="166"/>
  <c r="W159" i="166"/>
  <c r="G159" i="166"/>
  <c r="Z10" i="166"/>
  <c r="AB10" i="166"/>
  <c r="V10" i="166"/>
  <c r="AD10" i="166"/>
  <c r="X10" i="166"/>
  <c r="C10" i="166"/>
  <c r="E10" i="166" l="1"/>
  <c r="D10" i="166"/>
  <c r="B159" i="166" l="1"/>
  <c r="F10" i="166"/>
  <c r="C159" i="166" l="1"/>
  <c r="E159" i="166"/>
  <c r="D159" i="166"/>
  <c r="H159" i="166" l="1"/>
  <c r="J159" i="166"/>
  <c r="F159" i="166"/>
  <c r="L159" i="166" l="1"/>
  <c r="N159" i="166"/>
  <c r="P159" i="166" l="1"/>
  <c r="R159" i="166" l="1"/>
  <c r="V159" i="166" l="1"/>
  <c r="T159" i="166"/>
  <c r="X159" i="166" l="1"/>
  <c r="AF159" i="166" l="1"/>
  <c r="Z159" i="166"/>
  <c r="AB159" i="166"/>
  <c r="AD159" i="166"/>
</calcChain>
</file>

<file path=xl/sharedStrings.xml><?xml version="1.0" encoding="utf-8"?>
<sst xmlns="http://schemas.openxmlformats.org/spreadsheetml/2006/main" count="301" uniqueCount="137">
  <si>
    <t>Назва структурного</t>
  </si>
  <si>
    <t>(грн.)</t>
  </si>
  <si>
    <t>Головний спеціаліст</t>
  </si>
  <si>
    <t>Начальник відділу</t>
  </si>
  <si>
    <t xml:space="preserve">Головний спеціаліст </t>
  </si>
  <si>
    <t>Посадовий</t>
  </si>
  <si>
    <t xml:space="preserve">підрозділу та посади </t>
  </si>
  <si>
    <t xml:space="preserve">УСЬОГО  </t>
  </si>
  <si>
    <t>Меренцова</t>
  </si>
  <si>
    <t>Горбаненко</t>
  </si>
  <si>
    <t>Кокоріна</t>
  </si>
  <si>
    <t>Кордіварова</t>
  </si>
  <si>
    <t>Леонічева</t>
  </si>
  <si>
    <t>Козаченко</t>
  </si>
  <si>
    <t>Ананко</t>
  </si>
  <si>
    <t>Завідувач сектору</t>
  </si>
  <si>
    <t>Черниченко</t>
  </si>
  <si>
    <t xml:space="preserve">Заступник директора - начальник управління </t>
  </si>
  <si>
    <t>Архіваріус</t>
  </si>
  <si>
    <t>Барабаш</t>
  </si>
  <si>
    <t>Начальник управління економічного аналізу та розвитку громад</t>
  </si>
  <si>
    <t>Белінська</t>
  </si>
  <si>
    <t>Шевчук</t>
  </si>
  <si>
    <t>Глухова</t>
  </si>
  <si>
    <t>Марина ПИЛЮГІНА</t>
  </si>
  <si>
    <t>Алієв</t>
  </si>
  <si>
    <t>Бірюкова</t>
  </si>
  <si>
    <t>Склярова</t>
  </si>
  <si>
    <t xml:space="preserve">Пизюн </t>
  </si>
  <si>
    <t>Конівченко</t>
  </si>
  <si>
    <t>Перший заступник директора Департаменту</t>
  </si>
  <si>
    <t>Ковальова</t>
  </si>
  <si>
    <t>Пилюгіна</t>
  </si>
  <si>
    <t xml:space="preserve">Начальник відділу </t>
  </si>
  <si>
    <t>Директор Департаменту</t>
  </si>
  <si>
    <t>Макаренко (Рогожка)</t>
  </si>
  <si>
    <t>Ксенофонтова</t>
  </si>
  <si>
    <t>Головний спеціаліст -бухгалтер</t>
  </si>
  <si>
    <t>Головний спеціаліст-бухгалер</t>
  </si>
  <si>
    <t>Рузіна</t>
  </si>
  <si>
    <t>Бондаренко</t>
  </si>
  <si>
    <t>Христоєв</t>
  </si>
  <si>
    <t xml:space="preserve">Махник </t>
  </si>
  <si>
    <t>Гриніна</t>
  </si>
  <si>
    <t xml:space="preserve">Начальник управління </t>
  </si>
  <si>
    <t>Дудченко</t>
  </si>
  <si>
    <t>Кабаченко</t>
  </si>
  <si>
    <t>Червякова</t>
  </si>
  <si>
    <t>Веселовська</t>
  </si>
  <si>
    <t>Путятін</t>
  </si>
  <si>
    <t>Живолуп</t>
  </si>
  <si>
    <t>Розлада</t>
  </si>
  <si>
    <t>Фіронов</t>
  </si>
  <si>
    <t>Чічкова</t>
  </si>
  <si>
    <t>Супрун</t>
  </si>
  <si>
    <t>Головач</t>
  </si>
  <si>
    <t>Богмацер(Іллінських)</t>
  </si>
  <si>
    <t xml:space="preserve">  Костіна (Панова)</t>
  </si>
  <si>
    <t>Горбань</t>
  </si>
  <si>
    <t>Огурченков</t>
  </si>
  <si>
    <t>Степовенко</t>
  </si>
  <si>
    <t>Цяцька</t>
  </si>
  <si>
    <t>Качайло</t>
  </si>
  <si>
    <t>Березуцький</t>
  </si>
  <si>
    <t>Рідкокаша</t>
  </si>
  <si>
    <t>Кайдалова</t>
  </si>
  <si>
    <t>(Мартинова)</t>
  </si>
  <si>
    <t>Шувалова</t>
  </si>
  <si>
    <t>Доброскок</t>
  </si>
  <si>
    <t>вакансія</t>
  </si>
  <si>
    <t>вакансія (Мельник)</t>
  </si>
  <si>
    <t>Лугар</t>
  </si>
  <si>
    <t>Садовой (Романовская)</t>
  </si>
  <si>
    <t>Оскольська</t>
  </si>
  <si>
    <t>Касьян</t>
  </si>
  <si>
    <t>Рогожка</t>
  </si>
  <si>
    <t>Снісар</t>
  </si>
  <si>
    <t>Провідний інспектор</t>
  </si>
  <si>
    <t>Чальцева</t>
  </si>
  <si>
    <t xml:space="preserve">Класифікаційний </t>
  </si>
  <si>
    <t>код</t>
  </si>
  <si>
    <t>посади</t>
  </si>
  <si>
    <t>січень 2025 року</t>
  </si>
  <si>
    <t>Нараховано</t>
  </si>
  <si>
    <t>Виплачено</t>
  </si>
  <si>
    <t>лютий 2025 року</t>
  </si>
  <si>
    <t>березень 2025 року</t>
  </si>
  <si>
    <t>квітень 2025 року</t>
  </si>
  <si>
    <t>травень 2025 року</t>
  </si>
  <si>
    <t>червень 2025 року</t>
  </si>
  <si>
    <t>липень 2025 року</t>
  </si>
  <si>
    <t>серпень 2025 року</t>
  </si>
  <si>
    <t>вересень 2025 року</t>
  </si>
  <si>
    <t>жовтень 2025 року</t>
  </si>
  <si>
    <t>листопад 2025 року</t>
  </si>
  <si>
    <t>грудень 2025 року</t>
  </si>
  <si>
    <t>січень 2026 року</t>
  </si>
  <si>
    <t>лютий 2026 року</t>
  </si>
  <si>
    <t>І-ІІ-2</t>
  </si>
  <si>
    <r>
      <t xml:space="preserve">оклад рівня </t>
    </r>
    <r>
      <rPr>
        <b/>
        <sz val="15"/>
        <rFont val="Arial"/>
        <family val="2"/>
        <charset val="204"/>
      </rPr>
      <t>2026 року</t>
    </r>
    <r>
      <rPr>
        <sz val="15"/>
        <rFont val="Arial"/>
        <family val="2"/>
        <charset val="204"/>
      </rPr>
      <t>,</t>
    </r>
  </si>
  <si>
    <t>9-VІ-2</t>
  </si>
  <si>
    <t>9-VІІ-2</t>
  </si>
  <si>
    <t>9-ІХ-2</t>
  </si>
  <si>
    <t>9-VІІІ-2</t>
  </si>
  <si>
    <t>Управління будівництва та благоустрою у сфері житлово-комунального господарства Департаменту</t>
  </si>
  <si>
    <t>9-ІV-2</t>
  </si>
  <si>
    <t>Відділ будівництва у сфері житлово-комунального господарства управління будівництва та благоустрою у сфері житлово-комунального господарства Департаменту</t>
  </si>
  <si>
    <t>Відділ благоустрою управління будівництва та благоустрою у сфері житлово-комунального господарства Департаменту</t>
  </si>
  <si>
    <t>обслуг.персонал</t>
  </si>
  <si>
    <t>Управління економічного аналізу та розвитку громад Департаменту</t>
  </si>
  <si>
    <t>Відділ ліцензування та розвитку громад управління економічного аналізу та розвитку громад Департаменту</t>
  </si>
  <si>
    <t>Організаційний відділ Департаменту</t>
  </si>
  <si>
    <t>Відділ матеріально-технічного забезпечення Департаменту</t>
  </si>
  <si>
    <t>Відділ бухгалтерського обліку Департаменту</t>
  </si>
  <si>
    <t>Сектор мобілізаційної роботи та захисту критичної інфраструктури Департаменту</t>
  </si>
  <si>
    <t>Сектор кадрового забезпечення Департаменту</t>
  </si>
  <si>
    <t>Сектор публічних закупівель Департаменту</t>
  </si>
  <si>
    <t>23-V-2</t>
  </si>
  <si>
    <t>23-VІІ-2</t>
  </si>
  <si>
    <t>12-VІІ-2</t>
  </si>
  <si>
    <t>9-V-2</t>
  </si>
  <si>
    <t>4-V-2</t>
  </si>
  <si>
    <t>26-VІІ-2</t>
  </si>
  <si>
    <t>10-V-2</t>
  </si>
  <si>
    <t>10-VІІ-2</t>
  </si>
  <si>
    <t>24-V-2</t>
  </si>
  <si>
    <t>24-VІІ-2</t>
  </si>
  <si>
    <t>Відділ моніторингу та економічного аналізу управління економічного аналізу та розвитку громад  Департаменту</t>
  </si>
  <si>
    <t>Керівництво Департаменту</t>
  </si>
  <si>
    <t>Управління житлово-комунального господарства Департаменту</t>
  </si>
  <si>
    <t>Відділ теплопостачання та водопровідно-каналізаційного забезпечення управління житлово-комунального господарства Департаменту</t>
  </si>
  <si>
    <t>Відділ житлового господарства управління житлово-комунального господарства Департаменту</t>
  </si>
  <si>
    <t>Управління паливно-енергетичного комплексу Департаменту</t>
  </si>
  <si>
    <t>Відділ електроенергетичного комплексу, енергозбереження, енергоефективності та альтернативних джерел енергії управління паливно-енергетичного комплексу Департаменту</t>
  </si>
  <si>
    <t>Відділ газового комплексу та паливних ресурсів управління паливно-енергетичного комплексу Департаменту</t>
  </si>
  <si>
    <t>Іван ДУДЧЕНКО</t>
  </si>
  <si>
    <t>Інформація щодо нарахованої та виплаченої заробітної плати співробітникам Департаменту житлово-комунального господарства та паливно-енергетичного комплексу Харківської обласної державної (військової) адміністрації з період січень 2025 року-лютий 2026 року та рівня посадового окладу станом на 2026 рік відповідно до вимог чинного законодавства України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</si>
</sst>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&quot;р.&quot;_-;\-* #,##0.00&quot;р.&quot;_-;_-* &quot;-&quot;??&quot;р.&quot;_-;_-@_-"/>
  </numFmts>
  <fonts count="25" x14ac:knownFonts="1">
    <font>
      <sz val="10"/>
      <name val="Arial Cyr"/>
      <charset val="204"/>
    </font>
    <font>
      <sz val="10"/>
      <name val="Arial Cyr"/>
      <charset val="204"/>
    </font>
    <font>
      <sz val="12"/>
      <name val="Arial"/>
      <family val="2"/>
      <charset val="204"/>
    </font>
    <font>
      <b/>
      <sz val="20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b/>
      <sz val="17"/>
      <name val="Arial"/>
      <family val="2"/>
    </font>
    <font>
      <sz val="20"/>
      <name val="Arial"/>
      <family val="2"/>
    </font>
    <font>
      <b/>
      <sz val="14"/>
      <name val="Arial"/>
      <family val="2"/>
    </font>
    <font>
      <sz val="15"/>
      <name val="Arial"/>
      <family val="2"/>
      <charset val="204"/>
    </font>
    <font>
      <b/>
      <sz val="15"/>
      <name val="Arial"/>
      <family val="2"/>
      <charset val="204"/>
    </font>
    <font>
      <b/>
      <sz val="15"/>
      <color indexed="62"/>
      <name val="Arial"/>
      <family val="2"/>
      <charset val="204"/>
    </font>
    <font>
      <sz val="20"/>
      <name val="Arial Cyr"/>
      <charset val="204"/>
    </font>
    <font>
      <b/>
      <sz val="22"/>
      <name val="Arial"/>
      <family val="2"/>
    </font>
    <font>
      <b/>
      <sz val="16"/>
      <name val="Arial"/>
      <family val="2"/>
      <charset val="204"/>
    </font>
    <font>
      <sz val="8"/>
      <name val="Arial Cyr"/>
      <charset val="204"/>
    </font>
    <font>
      <b/>
      <sz val="24"/>
      <name val="Arial"/>
      <family val="2"/>
      <charset val="204"/>
    </font>
    <font>
      <sz val="20"/>
      <color theme="0"/>
      <name val="Arial"/>
      <family val="2"/>
    </font>
    <font>
      <sz val="15"/>
      <color theme="0"/>
      <name val="Arial"/>
      <family val="2"/>
    </font>
    <font>
      <b/>
      <sz val="15"/>
      <color theme="0"/>
      <name val="Arial"/>
      <family val="2"/>
    </font>
    <font>
      <sz val="12"/>
      <color theme="0"/>
      <name val="Arial"/>
      <family val="2"/>
    </font>
    <font>
      <b/>
      <sz val="20"/>
      <color theme="0"/>
      <name val="Arial"/>
      <family val="2"/>
    </font>
    <font>
      <b/>
      <sz val="16"/>
      <color theme="0"/>
      <name val="Arial"/>
      <family val="2"/>
    </font>
    <font>
      <b/>
      <sz val="17"/>
      <color theme="0"/>
      <name val="Arial"/>
      <family val="2"/>
    </font>
    <font>
      <b/>
      <sz val="14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24">
    <xf numFmtId="0" fontId="0" fillId="0" borderId="0" xfId="0"/>
    <xf numFmtId="1" fontId="9" fillId="2" borderId="3" xfId="0" applyNumberFormat="1" applyFont="1" applyFill="1" applyBorder="1" applyAlignment="1">
      <alignment horizontal="center"/>
    </xf>
    <xf numFmtId="1" fontId="9" fillId="2" borderId="5" xfId="0" applyNumberFormat="1" applyFont="1" applyFill="1" applyBorder="1" applyAlignment="1">
      <alignment horizontal="center"/>
    </xf>
    <xf numFmtId="1" fontId="11" fillId="2" borderId="5" xfId="0" applyNumberFormat="1" applyFont="1" applyFill="1" applyBorder="1" applyAlignment="1">
      <alignment horizontal="center"/>
    </xf>
    <xf numFmtId="1" fontId="2" fillId="2" borderId="0" xfId="0" applyNumberFormat="1" applyFont="1" applyFill="1" applyBorder="1" applyAlignment="1">
      <alignment horizontal="center"/>
    </xf>
    <xf numFmtId="1" fontId="9" fillId="2" borderId="2" xfId="0" applyNumberFormat="1" applyFont="1" applyFill="1" applyBorder="1" applyAlignment="1">
      <alignment horizontal="center"/>
    </xf>
    <xf numFmtId="1" fontId="9" fillId="2" borderId="1" xfId="0" applyNumberFormat="1" applyFont="1" applyFill="1" applyBorder="1" applyAlignment="1">
      <alignment horizontal="center"/>
    </xf>
    <xf numFmtId="1" fontId="9" fillId="2" borderId="0" xfId="0" applyNumberFormat="1" applyFont="1" applyFill="1"/>
    <xf numFmtId="1" fontId="7" fillId="2" borderId="0" xfId="0" applyNumberFormat="1" applyFont="1" applyFill="1"/>
    <xf numFmtId="1" fontId="9" fillId="2" borderId="2" xfId="0" applyNumberFormat="1" applyFont="1" applyFill="1" applyBorder="1"/>
    <xf numFmtId="1" fontId="10" fillId="2" borderId="0" xfId="0" applyNumberFormat="1" applyFont="1" applyFill="1"/>
    <xf numFmtId="1" fontId="9" fillId="2" borderId="5" xfId="0" applyNumberFormat="1" applyFont="1" applyFill="1" applyBorder="1"/>
    <xf numFmtId="1" fontId="9" fillId="2" borderId="0" xfId="0" applyNumberFormat="1" applyFont="1" applyFill="1" applyBorder="1"/>
    <xf numFmtId="1" fontId="11" fillId="2" borderId="0" xfId="0" applyNumberFormat="1" applyFont="1" applyFill="1"/>
    <xf numFmtId="1" fontId="11" fillId="2" borderId="5" xfId="0" applyNumberFormat="1" applyFont="1" applyFill="1" applyBorder="1" applyAlignment="1">
      <alignment wrapText="1"/>
    </xf>
    <xf numFmtId="1" fontId="2" fillId="2" borderId="0" xfId="0" applyNumberFormat="1" applyFont="1" applyFill="1"/>
    <xf numFmtId="1" fontId="2" fillId="2" borderId="0" xfId="0" applyNumberFormat="1" applyFont="1" applyFill="1" applyBorder="1"/>
    <xf numFmtId="1" fontId="12" fillId="2" borderId="0" xfId="0" applyNumberFormat="1" applyFont="1" applyFill="1" applyAlignment="1"/>
    <xf numFmtId="1" fontId="3" fillId="2" borderId="0" xfId="0" applyNumberFormat="1" applyFont="1" applyFill="1" applyAlignment="1"/>
    <xf numFmtId="1" fontId="3" fillId="2" borderId="0" xfId="0" applyNumberFormat="1" applyFont="1" applyFill="1"/>
    <xf numFmtId="1" fontId="3" fillId="2" borderId="0" xfId="0" applyNumberFormat="1" applyFont="1" applyFill="1" applyAlignment="1">
      <alignment horizontal="center" vertical="center" wrapText="1"/>
    </xf>
    <xf numFmtId="1" fontId="7" fillId="2" borderId="0" xfId="0" applyNumberFormat="1" applyFont="1" applyFill="1" applyAlignment="1">
      <alignment wrapText="1"/>
    </xf>
    <xf numFmtId="1" fontId="7" fillId="2" borderId="0" xfId="0" applyNumberFormat="1" applyFont="1" applyFill="1" applyAlignment="1"/>
    <xf numFmtId="1" fontId="3" fillId="2" borderId="0" xfId="0" applyNumberFormat="1" applyFont="1" applyFill="1" applyAlignment="1">
      <alignment wrapText="1"/>
    </xf>
    <xf numFmtId="1" fontId="5" fillId="2" borderId="0" xfId="0" applyNumberFormat="1" applyFont="1" applyFill="1" applyAlignment="1">
      <alignment horizontal="left" wrapText="1"/>
    </xf>
    <xf numFmtId="1" fontId="4" fillId="2" borderId="0" xfId="0" applyNumberFormat="1" applyFont="1" applyFill="1" applyAlignment="1">
      <alignment horizontal="left" wrapText="1"/>
    </xf>
    <xf numFmtId="1" fontId="4" fillId="2" borderId="0" xfId="0" applyNumberFormat="1" applyFont="1" applyFill="1" applyAlignment="1"/>
    <xf numFmtId="1" fontId="4" fillId="2" borderId="0" xfId="0" applyNumberFormat="1" applyFont="1" applyFill="1"/>
    <xf numFmtId="1" fontId="6" fillId="2" borderId="0" xfId="0" applyNumberFormat="1" applyFont="1" applyFill="1" applyAlignment="1">
      <alignment wrapText="1"/>
    </xf>
    <xf numFmtId="1" fontId="6" fillId="2" borderId="0" xfId="0" applyNumberFormat="1" applyFont="1" applyFill="1" applyAlignment="1"/>
    <xf numFmtId="1" fontId="6" fillId="2" borderId="0" xfId="0" applyNumberFormat="1" applyFont="1" applyFill="1"/>
    <xf numFmtId="1" fontId="8" fillId="2" borderId="0" xfId="0" applyNumberFormat="1" applyFont="1" applyFill="1"/>
    <xf numFmtId="1" fontId="8" fillId="2" borderId="0" xfId="0" applyNumberFormat="1" applyFont="1" applyFill="1" applyAlignment="1"/>
    <xf numFmtId="1" fontId="8" fillId="2" borderId="0" xfId="0" applyNumberFormat="1" applyFont="1" applyFill="1" applyAlignment="1">
      <alignment horizontal="center"/>
    </xf>
    <xf numFmtId="1" fontId="2" fillId="2" borderId="0" xfId="0" applyNumberFormat="1" applyFont="1" applyFill="1" applyAlignment="1">
      <alignment horizontal="center"/>
    </xf>
    <xf numFmtId="1" fontId="11" fillId="2" borderId="5" xfId="0" applyNumberFormat="1" applyFont="1" applyFill="1" applyBorder="1" applyAlignment="1">
      <alignment horizontal="center" wrapText="1"/>
    </xf>
    <xf numFmtId="1" fontId="7" fillId="2" borderId="0" xfId="0" applyNumberFormat="1" applyFont="1" applyFill="1" applyAlignment="1">
      <alignment horizontal="center" wrapText="1"/>
    </xf>
    <xf numFmtId="1" fontId="5" fillId="2" borderId="0" xfId="0" applyNumberFormat="1" applyFont="1" applyFill="1" applyAlignment="1">
      <alignment horizontal="center" wrapText="1"/>
    </xf>
    <xf numFmtId="1" fontId="6" fillId="2" borderId="0" xfId="0" applyNumberFormat="1" applyFont="1" applyFill="1" applyAlignment="1">
      <alignment horizontal="center" wrapText="1"/>
    </xf>
    <xf numFmtId="1" fontId="4" fillId="2" borderId="0" xfId="0" applyNumberFormat="1" applyFont="1" applyFill="1" applyAlignment="1">
      <alignment horizontal="center" wrapText="1"/>
    </xf>
    <xf numFmtId="1" fontId="8" fillId="2" borderId="0" xfId="0" applyNumberFormat="1" applyFont="1" applyFill="1" applyAlignment="1">
      <alignment horizontal="center" wrapText="1"/>
    </xf>
    <xf numFmtId="1" fontId="3" fillId="2" borderId="0" xfId="0" applyNumberFormat="1" applyFont="1" applyFill="1" applyAlignment="1">
      <alignment horizontal="left" wrapText="1"/>
    </xf>
    <xf numFmtId="1" fontId="7" fillId="2" borderId="0" xfId="0" applyNumberFormat="1" applyFont="1" applyFill="1" applyBorder="1"/>
    <xf numFmtId="1" fontId="10" fillId="2" borderId="0" xfId="0" applyNumberFormat="1" applyFont="1" applyFill="1" applyBorder="1"/>
    <xf numFmtId="1" fontId="11" fillId="2" borderId="0" xfId="0" applyNumberFormat="1" applyFont="1" applyFill="1" applyBorder="1"/>
    <xf numFmtId="1" fontId="9" fillId="2" borderId="0" xfId="0" applyNumberFormat="1" applyFont="1" applyFill="1" applyBorder="1" applyAlignment="1">
      <alignment horizontal="center"/>
    </xf>
    <xf numFmtId="1" fontId="3" fillId="2" borderId="0" xfId="0" applyNumberFormat="1" applyFont="1" applyFill="1" applyBorder="1"/>
    <xf numFmtId="1" fontId="4" fillId="2" borderId="0" xfId="0" applyNumberFormat="1" applyFont="1" applyFill="1" applyBorder="1"/>
    <xf numFmtId="1" fontId="6" fillId="2" borderId="0" xfId="0" applyNumberFormat="1" applyFont="1" applyFill="1" applyBorder="1"/>
    <xf numFmtId="1" fontId="8" fillId="2" borderId="0" xfId="0" applyNumberFormat="1" applyFont="1" applyFill="1" applyBorder="1"/>
    <xf numFmtId="1" fontId="3" fillId="2" borderId="0" xfId="0" applyNumberFormat="1" applyFont="1" applyFill="1" applyAlignment="1">
      <alignment horizontal="center" wrapText="1"/>
    </xf>
    <xf numFmtId="1" fontId="9" fillId="2" borderId="5" xfId="0" applyNumberFormat="1" applyFont="1" applyFill="1" applyBorder="1" applyAlignment="1">
      <alignment horizontal="center" wrapText="1"/>
    </xf>
    <xf numFmtId="1" fontId="9" fillId="2" borderId="3" xfId="0" applyNumberFormat="1" applyFont="1" applyFill="1" applyBorder="1" applyAlignment="1">
      <alignment horizontal="center" wrapText="1"/>
    </xf>
    <xf numFmtId="1" fontId="11" fillId="2" borderId="1" xfId="0" applyNumberFormat="1" applyFont="1" applyFill="1" applyBorder="1" applyAlignment="1">
      <alignment horizontal="center"/>
    </xf>
    <xf numFmtId="3" fontId="11" fillId="2" borderId="1" xfId="0" applyNumberFormat="1" applyFont="1" applyFill="1" applyBorder="1" applyAlignment="1">
      <alignment horizontal="center"/>
    </xf>
    <xf numFmtId="1" fontId="14" fillId="2" borderId="0" xfId="0" applyNumberFormat="1" applyFont="1" applyFill="1" applyAlignment="1"/>
    <xf numFmtId="1" fontId="11" fillId="2" borderId="9" xfId="0" applyNumberFormat="1" applyFont="1" applyFill="1" applyBorder="1" applyAlignment="1">
      <alignment horizontal="center"/>
    </xf>
    <xf numFmtId="1" fontId="3" fillId="2" borderId="0" xfId="0" applyNumberFormat="1" applyFont="1" applyFill="1" applyAlignment="1">
      <alignment horizontal="left" vertical="center" wrapText="1"/>
    </xf>
    <xf numFmtId="0" fontId="3" fillId="2" borderId="0" xfId="0" applyNumberFormat="1" applyFont="1" applyFill="1" applyAlignment="1">
      <alignment horizontal="left" wrapText="1"/>
    </xf>
    <xf numFmtId="1" fontId="9" fillId="3" borderId="0" xfId="0" applyNumberFormat="1" applyFont="1" applyFill="1" applyBorder="1"/>
    <xf numFmtId="1" fontId="9" fillId="3" borderId="0" xfId="0" applyNumberFormat="1" applyFont="1" applyFill="1"/>
    <xf numFmtId="1" fontId="9" fillId="3" borderId="5" xfId="0" applyNumberFormat="1" applyFont="1" applyFill="1" applyBorder="1" applyAlignment="1">
      <alignment horizontal="center"/>
    </xf>
    <xf numFmtId="1" fontId="11" fillId="3" borderId="0" xfId="0" applyNumberFormat="1" applyFont="1" applyFill="1" applyBorder="1"/>
    <xf numFmtId="1" fontId="11" fillId="3" borderId="0" xfId="0" applyNumberFormat="1" applyFont="1" applyFill="1"/>
    <xf numFmtId="1" fontId="9" fillId="3" borderId="0" xfId="0" applyNumberFormat="1" applyFont="1" applyFill="1" applyBorder="1" applyAlignment="1">
      <alignment horizontal="center"/>
    </xf>
    <xf numFmtId="0" fontId="10" fillId="2" borderId="0" xfId="0" applyNumberFormat="1" applyFont="1" applyFill="1" applyBorder="1" applyAlignment="1">
      <alignment wrapText="1"/>
    </xf>
    <xf numFmtId="0" fontId="10" fillId="2" borderId="4" xfId="0" applyNumberFormat="1" applyFont="1" applyFill="1" applyBorder="1" applyAlignment="1">
      <alignment wrapText="1"/>
    </xf>
    <xf numFmtId="1" fontId="9" fillId="2" borderId="5" xfId="0" applyNumberFormat="1" applyFont="1" applyFill="1" applyBorder="1" applyAlignment="1">
      <alignment horizontal="center" vertical="center"/>
    </xf>
    <xf numFmtId="1" fontId="9" fillId="2" borderId="3" xfId="0" applyNumberFormat="1" applyFont="1" applyFill="1" applyBorder="1" applyAlignment="1">
      <alignment horizontal="center" vertical="center"/>
    </xf>
    <xf numFmtId="0" fontId="10" fillId="2" borderId="10" xfId="0" applyNumberFormat="1" applyFont="1" applyFill="1" applyBorder="1" applyAlignment="1">
      <alignment horizontal="center" vertical="center"/>
    </xf>
    <xf numFmtId="1" fontId="10" fillId="2" borderId="10" xfId="1" applyNumberFormat="1" applyFont="1" applyFill="1" applyBorder="1" applyAlignment="1">
      <alignment horizontal="center" vertical="center"/>
    </xf>
    <xf numFmtId="1" fontId="10" fillId="2" borderId="4" xfId="0" applyNumberFormat="1" applyFont="1" applyFill="1" applyBorder="1" applyAlignment="1">
      <alignment horizontal="center" vertical="center"/>
    </xf>
    <xf numFmtId="1" fontId="10" fillId="2" borderId="6" xfId="0" applyNumberFormat="1" applyFont="1" applyFill="1" applyBorder="1" applyAlignment="1">
      <alignment horizontal="center" vertical="center"/>
    </xf>
    <xf numFmtId="1" fontId="10" fillId="2" borderId="7" xfId="0" applyNumberFormat="1" applyFont="1" applyFill="1" applyBorder="1" applyAlignment="1">
      <alignment horizontal="center" vertical="center" wrapText="1"/>
    </xf>
    <xf numFmtId="1" fontId="3" fillId="2" borderId="0" xfId="0" applyNumberFormat="1" applyFont="1" applyFill="1" applyAlignment="1">
      <alignment horizontal="center" wrapText="1"/>
    </xf>
    <xf numFmtId="1" fontId="10" fillId="2" borderId="7" xfId="0" applyNumberFormat="1" applyFont="1" applyFill="1" applyBorder="1" applyAlignment="1">
      <alignment horizontal="center" vertical="center"/>
    </xf>
    <xf numFmtId="1" fontId="14" fillId="2" borderId="0" xfId="0" applyNumberFormat="1" applyFont="1" applyFill="1" applyAlignment="1">
      <alignment horizontal="left" wrapText="1"/>
    </xf>
    <xf numFmtId="0" fontId="10" fillId="2" borderId="5" xfId="0" applyNumberFormat="1" applyFont="1" applyFill="1" applyBorder="1" applyAlignment="1">
      <alignment horizontal="center" wrapText="1"/>
    </xf>
    <xf numFmtId="1" fontId="10" fillId="2" borderId="10" xfId="0" applyNumberFormat="1" applyFont="1" applyFill="1" applyBorder="1" applyAlignment="1">
      <alignment horizontal="center"/>
    </xf>
    <xf numFmtId="1" fontId="10" fillId="2" borderId="5" xfId="0" applyNumberFormat="1" applyFont="1" applyFill="1" applyBorder="1" applyAlignment="1">
      <alignment horizontal="center" vertical="center"/>
    </xf>
    <xf numFmtId="1" fontId="13" fillId="2" borderId="8" xfId="0" applyNumberFormat="1" applyFont="1" applyFill="1" applyBorder="1" applyAlignment="1">
      <alignment horizontal="center" wrapText="1"/>
    </xf>
    <xf numFmtId="1" fontId="10" fillId="2" borderId="5" xfId="0" applyNumberFormat="1" applyFont="1" applyFill="1" applyBorder="1" applyAlignment="1">
      <alignment horizontal="center" vertical="center" wrapText="1"/>
    </xf>
    <xf numFmtId="1" fontId="10" fillId="2" borderId="7" xfId="1" applyNumberFormat="1" applyFont="1" applyFill="1" applyBorder="1" applyAlignment="1">
      <alignment horizontal="center" vertical="center" wrapText="1"/>
    </xf>
    <xf numFmtId="1" fontId="10" fillId="2" borderId="7" xfId="0" applyNumberFormat="1" applyFont="1" applyFill="1" applyBorder="1" applyAlignment="1">
      <alignment horizontal="center"/>
    </xf>
    <xf numFmtId="1" fontId="10" fillId="2" borderId="7" xfId="1" applyNumberFormat="1" applyFont="1" applyFill="1" applyBorder="1" applyAlignment="1">
      <alignment horizontal="center"/>
    </xf>
    <xf numFmtId="1" fontId="9" fillId="2" borderId="3" xfId="0" applyNumberFormat="1" applyFont="1" applyFill="1" applyBorder="1" applyAlignment="1">
      <alignment wrapText="1"/>
    </xf>
    <xf numFmtId="3" fontId="9" fillId="2" borderId="3" xfId="0" applyNumberFormat="1" applyFont="1" applyFill="1" applyBorder="1" applyAlignment="1">
      <alignment horizontal="center"/>
    </xf>
    <xf numFmtId="4" fontId="9" fillId="2" borderId="3" xfId="0" applyNumberFormat="1" applyFont="1" applyFill="1" applyBorder="1" applyAlignment="1">
      <alignment horizontal="center"/>
    </xf>
    <xf numFmtId="4" fontId="9" fillId="2" borderId="5" xfId="0" applyNumberFormat="1" applyFont="1" applyFill="1" applyBorder="1" applyAlignment="1">
      <alignment horizontal="center"/>
    </xf>
    <xf numFmtId="1" fontId="9" fillId="2" borderId="5" xfId="0" applyNumberFormat="1" applyFont="1" applyFill="1" applyBorder="1" applyAlignment="1">
      <alignment horizontal="left" wrapText="1"/>
    </xf>
    <xf numFmtId="3" fontId="9" fillId="2" borderId="5" xfId="0" applyNumberFormat="1" applyFont="1" applyFill="1" applyBorder="1" applyAlignment="1">
      <alignment horizontal="center"/>
    </xf>
    <xf numFmtId="1" fontId="9" fillId="2" borderId="5" xfId="0" applyNumberFormat="1" applyFont="1" applyFill="1" applyBorder="1" applyAlignment="1">
      <alignment wrapText="1"/>
    </xf>
    <xf numFmtId="1" fontId="9" fillId="2" borderId="1" xfId="0" applyNumberFormat="1" applyFont="1" applyFill="1" applyBorder="1" applyAlignment="1">
      <alignment horizontal="left" vertical="center"/>
    </xf>
    <xf numFmtId="1" fontId="9" fillId="2" borderId="1" xfId="0" applyNumberFormat="1" applyFont="1" applyFill="1" applyBorder="1" applyAlignment="1">
      <alignment horizontal="center" vertical="center"/>
    </xf>
    <xf numFmtId="3" fontId="9" fillId="2" borderId="1" xfId="0" applyNumberFormat="1" applyFont="1" applyFill="1" applyBorder="1" applyAlignment="1">
      <alignment horizontal="center" vertical="center"/>
    </xf>
    <xf numFmtId="1" fontId="9" fillId="2" borderId="3" xfId="0" applyNumberFormat="1" applyFont="1" applyFill="1" applyBorder="1" applyAlignment="1">
      <alignment horizontal="left" vertical="center"/>
    </xf>
    <xf numFmtId="1" fontId="9" fillId="2" borderId="3" xfId="0" applyNumberFormat="1" applyFont="1" applyFill="1" applyBorder="1" applyAlignment="1">
      <alignment horizontal="center" vertical="center"/>
    </xf>
    <xf numFmtId="3" fontId="9" fillId="2" borderId="3" xfId="0" applyNumberFormat="1" applyFont="1" applyFill="1" applyBorder="1" applyAlignment="1">
      <alignment horizontal="center" vertical="center"/>
    </xf>
    <xf numFmtId="1" fontId="9" fillId="2" borderId="3" xfId="0" applyNumberFormat="1" applyFont="1" applyFill="1" applyBorder="1"/>
    <xf numFmtId="0" fontId="9" fillId="2" borderId="5" xfId="0" applyNumberFormat="1" applyFont="1" applyFill="1" applyBorder="1" applyAlignment="1">
      <alignment horizontal="center" vertical="center" wrapText="1"/>
    </xf>
    <xf numFmtId="1" fontId="9" fillId="2" borderId="5" xfId="0" applyNumberFormat="1" applyFont="1" applyFill="1" applyBorder="1" applyAlignment="1">
      <alignment horizontal="center" vertical="center" wrapText="1"/>
    </xf>
    <xf numFmtId="3" fontId="9" fillId="2" borderId="5" xfId="0" applyNumberFormat="1" applyFont="1" applyFill="1" applyBorder="1" applyAlignment="1">
      <alignment horizontal="center" vertical="center" wrapText="1"/>
    </xf>
    <xf numFmtId="1" fontId="9" fillId="2" borderId="5" xfId="0" applyNumberFormat="1" applyFont="1" applyFill="1" applyBorder="1" applyAlignment="1">
      <alignment horizontal="left"/>
    </xf>
    <xf numFmtId="0" fontId="9" fillId="2" borderId="1" xfId="0" applyNumberFormat="1" applyFont="1" applyFill="1" applyBorder="1" applyAlignment="1">
      <alignment horizontal="left" vertical="center"/>
    </xf>
    <xf numFmtId="0" fontId="9" fillId="2" borderId="5" xfId="0" applyNumberFormat="1" applyFont="1" applyFill="1" applyBorder="1" applyAlignment="1">
      <alignment horizontal="center" vertical="center" wrapText="1"/>
    </xf>
    <xf numFmtId="0" fontId="9" fillId="2" borderId="1" xfId="0" applyNumberFormat="1" applyFont="1" applyFill="1" applyBorder="1" applyAlignment="1">
      <alignment horizontal="center" vertical="center"/>
    </xf>
    <xf numFmtId="0" fontId="9" fillId="2" borderId="3" xfId="0" applyNumberFormat="1" applyFont="1" applyFill="1" applyBorder="1" applyAlignment="1">
      <alignment horizontal="left" vertical="center"/>
    </xf>
    <xf numFmtId="0" fontId="9" fillId="2" borderId="3" xfId="0" applyNumberFormat="1" applyFont="1" applyFill="1" applyBorder="1" applyAlignment="1">
      <alignment horizontal="center" vertical="center"/>
    </xf>
    <xf numFmtId="1" fontId="9" fillId="2" borderId="1" xfId="0" applyNumberFormat="1" applyFont="1" applyFill="1" applyBorder="1" applyAlignment="1">
      <alignment horizontal="left" vertical="center" wrapText="1"/>
    </xf>
    <xf numFmtId="1" fontId="9" fillId="2" borderId="3" xfId="0" applyNumberFormat="1" applyFont="1" applyFill="1" applyBorder="1" applyAlignment="1">
      <alignment horizontal="left" vertical="center" wrapText="1"/>
    </xf>
    <xf numFmtId="0" fontId="9" fillId="2" borderId="3" xfId="0" applyNumberFormat="1" applyFont="1" applyFill="1" applyBorder="1" applyAlignment="1">
      <alignment horizontal="left" vertical="center"/>
    </xf>
    <xf numFmtId="1" fontId="16" fillId="2" borderId="0" xfId="0" applyNumberFormat="1" applyFont="1" applyFill="1" applyAlignment="1">
      <alignment horizontal="left"/>
    </xf>
    <xf numFmtId="1" fontId="16" fillId="2" borderId="0" xfId="0" applyNumberFormat="1" applyFont="1" applyFill="1" applyAlignment="1">
      <alignment horizontal="right"/>
    </xf>
    <xf numFmtId="1" fontId="13" fillId="2" borderId="0" xfId="0" applyNumberFormat="1" applyFont="1" applyFill="1" applyAlignment="1">
      <alignment horizontal="center" wrapText="1"/>
    </xf>
    <xf numFmtId="1" fontId="17" fillId="2" borderId="0" xfId="0" applyNumberFormat="1" applyFont="1" applyFill="1" applyBorder="1"/>
    <xf numFmtId="1" fontId="18" fillId="2" borderId="0" xfId="0" applyNumberFormat="1" applyFont="1" applyFill="1" applyBorder="1"/>
    <xf numFmtId="1" fontId="19" fillId="2" borderId="0" xfId="0" applyNumberFormat="1" applyFont="1" applyFill="1" applyBorder="1"/>
    <xf numFmtId="1" fontId="18" fillId="2" borderId="0" xfId="0" applyNumberFormat="1" applyFont="1" applyFill="1" applyBorder="1" applyAlignment="1">
      <alignment horizontal="center"/>
    </xf>
    <xf numFmtId="0" fontId="19" fillId="2" borderId="0" xfId="0" applyNumberFormat="1" applyFont="1" applyFill="1" applyBorder="1" applyAlignment="1">
      <alignment wrapText="1"/>
    </xf>
    <xf numFmtId="1" fontId="20" fillId="2" borderId="0" xfId="0" applyNumberFormat="1" applyFont="1" applyFill="1" applyBorder="1"/>
    <xf numFmtId="1" fontId="21" fillId="2" borderId="0" xfId="0" applyNumberFormat="1" applyFont="1" applyFill="1" applyBorder="1"/>
    <xf numFmtId="1" fontId="22" fillId="2" borderId="0" xfId="0" applyNumberFormat="1" applyFont="1" applyFill="1" applyBorder="1"/>
    <xf numFmtId="1" fontId="23" fillId="2" borderId="0" xfId="0" applyNumberFormat="1" applyFont="1" applyFill="1" applyBorder="1"/>
    <xf numFmtId="1" fontId="24" fillId="2" borderId="0" xfId="0" applyNumberFormat="1" applyFont="1" applyFill="1" applyBorder="1"/>
  </cellXfs>
  <cellStyles count="2">
    <cellStyle name="Грошовий" xfId="1" builtinId="4"/>
    <cellStyle name="Звичайний" xfId="0" builtinId="0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N175"/>
  <sheetViews>
    <sheetView tabSelected="1" topLeftCell="V1" zoomScale="60" workbookViewId="0">
      <pane ySplit="4" topLeftCell="A101" activePane="bottomLeft" state="frozen"/>
      <selection pane="bottomLeft" activeCell="AG1" sqref="AG1:AH1048576"/>
    </sheetView>
  </sheetViews>
  <sheetFormatPr defaultColWidth="9.109375" defaultRowHeight="15" x14ac:dyDescent="0.25"/>
  <cols>
    <col min="1" max="1" width="58.77734375" style="15" customWidth="1"/>
    <col min="2" max="2" width="30.88671875" style="34" hidden="1" customWidth="1"/>
    <col min="3" max="3" width="22.21875" style="15" customWidth="1"/>
    <col min="4" max="4" width="32.6640625" style="15" customWidth="1"/>
    <col min="5" max="5" width="25.6640625" style="15" customWidth="1"/>
    <col min="6" max="6" width="28.44140625" style="15" customWidth="1"/>
    <col min="7" max="7" width="25.6640625" style="15" customWidth="1"/>
    <col min="8" max="8" width="28.44140625" style="15" customWidth="1"/>
    <col min="9" max="9" width="25.6640625" style="15" customWidth="1"/>
    <col min="10" max="10" width="28.44140625" style="15" customWidth="1"/>
    <col min="11" max="11" width="25.6640625" style="15" customWidth="1"/>
    <col min="12" max="12" width="28.44140625" style="15" customWidth="1"/>
    <col min="13" max="13" width="25.6640625" style="15" customWidth="1"/>
    <col min="14" max="14" width="28.44140625" style="15" customWidth="1"/>
    <col min="15" max="15" width="25.6640625" style="15" customWidth="1"/>
    <col min="16" max="16" width="28.44140625" style="15" customWidth="1"/>
    <col min="17" max="17" width="25.6640625" style="15" customWidth="1"/>
    <col min="18" max="18" width="28.44140625" style="15" customWidth="1"/>
    <col min="19" max="19" width="25.6640625" style="15" customWidth="1"/>
    <col min="20" max="20" width="28.44140625" style="15" customWidth="1"/>
    <col min="21" max="21" width="25.6640625" style="15" customWidth="1"/>
    <col min="22" max="22" width="28.44140625" style="15" customWidth="1"/>
    <col min="23" max="23" width="25.6640625" style="15" customWidth="1"/>
    <col min="24" max="24" width="28.44140625" style="15" customWidth="1"/>
    <col min="25" max="25" width="25.6640625" style="15" customWidth="1"/>
    <col min="26" max="26" width="28.44140625" style="15" customWidth="1"/>
    <col min="27" max="27" width="25.6640625" style="15" customWidth="1"/>
    <col min="28" max="28" width="28.44140625" style="15" customWidth="1"/>
    <col min="29" max="29" width="25.6640625" style="15" customWidth="1"/>
    <col min="30" max="30" width="28.44140625" style="15" customWidth="1"/>
    <col min="31" max="31" width="25.6640625" style="15" customWidth="1"/>
    <col min="32" max="32" width="28.44140625" style="15" customWidth="1"/>
    <col min="33" max="33" width="18.21875" style="119" customWidth="1"/>
    <col min="34" max="34" width="10.5546875" style="119" bestFit="1" customWidth="1"/>
    <col min="35" max="35" width="10.5546875" style="16" bestFit="1" customWidth="1"/>
    <col min="36" max="40" width="9.109375" style="16"/>
    <col min="41" max="16384" width="9.109375" style="15"/>
  </cols>
  <sheetData>
    <row r="1" spans="1:40" s="8" customFormat="1" ht="105" customHeight="1" x14ac:dyDescent="0.5">
      <c r="A1" s="113" t="s">
        <v>136</v>
      </c>
      <c r="B1" s="113"/>
      <c r="C1" s="113"/>
      <c r="D1" s="113"/>
      <c r="E1" s="113"/>
      <c r="F1" s="113"/>
      <c r="G1" s="113"/>
      <c r="H1" s="113"/>
      <c r="I1" s="113"/>
      <c r="J1" s="113"/>
      <c r="K1" s="113"/>
      <c r="L1" s="113"/>
      <c r="M1" s="113"/>
      <c r="N1" s="113"/>
      <c r="O1" s="113"/>
      <c r="P1" s="113"/>
      <c r="Q1" s="113"/>
      <c r="R1" s="113"/>
      <c r="S1" s="113"/>
      <c r="T1" s="113"/>
      <c r="U1" s="113"/>
      <c r="V1" s="113"/>
      <c r="W1" s="113"/>
      <c r="X1" s="113"/>
      <c r="Y1" s="113"/>
      <c r="Z1" s="113"/>
      <c r="AA1" s="113"/>
      <c r="AB1" s="113"/>
      <c r="AC1" s="113"/>
      <c r="AD1" s="113"/>
      <c r="AE1" s="113"/>
      <c r="AF1" s="113"/>
      <c r="AG1" s="114"/>
      <c r="AH1" s="114"/>
      <c r="AI1" s="42"/>
      <c r="AJ1" s="42"/>
      <c r="AK1" s="42"/>
      <c r="AL1" s="42"/>
      <c r="AM1" s="42"/>
      <c r="AN1" s="42"/>
    </row>
    <row r="2" spans="1:40" s="8" customFormat="1" ht="76.2" customHeight="1" x14ac:dyDescent="0.5">
      <c r="A2" s="80"/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  <c r="V2" s="80"/>
      <c r="W2" s="80"/>
      <c r="X2" s="80"/>
      <c r="Y2" s="80"/>
      <c r="Z2" s="80"/>
      <c r="AA2" s="80"/>
      <c r="AB2" s="80"/>
      <c r="AC2" s="80"/>
      <c r="AD2" s="80"/>
      <c r="AE2" s="80"/>
      <c r="AF2" s="80"/>
      <c r="AG2" s="114"/>
      <c r="AH2" s="114"/>
      <c r="AI2" s="42"/>
      <c r="AJ2" s="42"/>
      <c r="AK2" s="42"/>
      <c r="AL2" s="42"/>
      <c r="AM2" s="42"/>
      <c r="AN2" s="42"/>
    </row>
    <row r="3" spans="1:40" s="7" customFormat="1" ht="35.25" customHeight="1" x14ac:dyDescent="0.3">
      <c r="A3" s="6" t="s">
        <v>0</v>
      </c>
      <c r="B3" s="6"/>
      <c r="C3" s="6" t="s">
        <v>79</v>
      </c>
      <c r="D3" s="6" t="s">
        <v>5</v>
      </c>
      <c r="E3" s="71" t="s">
        <v>82</v>
      </c>
      <c r="F3" s="72"/>
      <c r="G3" s="71" t="s">
        <v>85</v>
      </c>
      <c r="H3" s="72"/>
      <c r="I3" s="71" t="s">
        <v>86</v>
      </c>
      <c r="J3" s="72"/>
      <c r="K3" s="71" t="s">
        <v>87</v>
      </c>
      <c r="L3" s="72"/>
      <c r="M3" s="71" t="s">
        <v>88</v>
      </c>
      <c r="N3" s="72"/>
      <c r="O3" s="71" t="s">
        <v>89</v>
      </c>
      <c r="P3" s="72"/>
      <c r="Q3" s="71" t="s">
        <v>90</v>
      </c>
      <c r="R3" s="72"/>
      <c r="S3" s="71" t="s">
        <v>91</v>
      </c>
      <c r="T3" s="72"/>
      <c r="U3" s="71" t="s">
        <v>92</v>
      </c>
      <c r="V3" s="72"/>
      <c r="W3" s="71" t="s">
        <v>93</v>
      </c>
      <c r="X3" s="72"/>
      <c r="Y3" s="71" t="s">
        <v>94</v>
      </c>
      <c r="Z3" s="72"/>
      <c r="AA3" s="71" t="s">
        <v>95</v>
      </c>
      <c r="AB3" s="72"/>
      <c r="AC3" s="71" t="s">
        <v>96</v>
      </c>
      <c r="AD3" s="72"/>
      <c r="AE3" s="71" t="s">
        <v>97</v>
      </c>
      <c r="AF3" s="72"/>
      <c r="AG3" s="115"/>
      <c r="AH3" s="115"/>
      <c r="AI3" s="12"/>
      <c r="AJ3" s="12"/>
      <c r="AK3" s="12"/>
      <c r="AL3" s="12"/>
      <c r="AM3" s="12"/>
      <c r="AN3" s="12"/>
    </row>
    <row r="4" spans="1:40" s="7" customFormat="1" ht="19.8" customHeight="1" x14ac:dyDescent="0.35">
      <c r="A4" s="5" t="s">
        <v>6</v>
      </c>
      <c r="B4" s="5"/>
      <c r="C4" s="5" t="s">
        <v>80</v>
      </c>
      <c r="D4" s="5" t="s">
        <v>99</v>
      </c>
      <c r="E4" s="5" t="s">
        <v>83</v>
      </c>
      <c r="F4" s="6" t="s">
        <v>84</v>
      </c>
      <c r="G4" s="6" t="s">
        <v>83</v>
      </c>
      <c r="H4" s="6" t="s">
        <v>84</v>
      </c>
      <c r="I4" s="6" t="s">
        <v>83</v>
      </c>
      <c r="J4" s="6" t="s">
        <v>84</v>
      </c>
      <c r="K4" s="6" t="s">
        <v>83</v>
      </c>
      <c r="L4" s="6" t="s">
        <v>84</v>
      </c>
      <c r="M4" s="6" t="s">
        <v>83</v>
      </c>
      <c r="N4" s="6" t="s">
        <v>84</v>
      </c>
      <c r="O4" s="6" t="s">
        <v>83</v>
      </c>
      <c r="P4" s="6" t="s">
        <v>84</v>
      </c>
      <c r="Q4" s="6" t="s">
        <v>83</v>
      </c>
      <c r="R4" s="6" t="s">
        <v>84</v>
      </c>
      <c r="S4" s="6" t="s">
        <v>83</v>
      </c>
      <c r="T4" s="6" t="s">
        <v>84</v>
      </c>
      <c r="U4" s="6" t="s">
        <v>83</v>
      </c>
      <c r="V4" s="6" t="s">
        <v>84</v>
      </c>
      <c r="W4" s="6" t="s">
        <v>83</v>
      </c>
      <c r="X4" s="6" t="s">
        <v>84</v>
      </c>
      <c r="Y4" s="6" t="s">
        <v>83</v>
      </c>
      <c r="Z4" s="6" t="s">
        <v>84</v>
      </c>
      <c r="AA4" s="6" t="s">
        <v>83</v>
      </c>
      <c r="AB4" s="6" t="s">
        <v>84</v>
      </c>
      <c r="AC4" s="6" t="s">
        <v>83</v>
      </c>
      <c r="AD4" s="6" t="s">
        <v>84</v>
      </c>
      <c r="AE4" s="6" t="s">
        <v>83</v>
      </c>
      <c r="AF4" s="6" t="s">
        <v>84</v>
      </c>
      <c r="AG4" s="115"/>
      <c r="AH4" s="115"/>
      <c r="AI4" s="12"/>
      <c r="AJ4" s="12"/>
      <c r="AK4" s="12"/>
      <c r="AL4" s="12"/>
      <c r="AM4" s="12"/>
      <c r="AN4" s="12"/>
    </row>
    <row r="5" spans="1:40" s="7" customFormat="1" ht="14.4" customHeight="1" x14ac:dyDescent="0.3">
      <c r="A5" s="9"/>
      <c r="B5" s="5"/>
      <c r="C5" s="5" t="s">
        <v>81</v>
      </c>
      <c r="D5" s="5" t="s">
        <v>1</v>
      </c>
      <c r="E5" s="5" t="s">
        <v>1</v>
      </c>
      <c r="F5" s="5" t="s">
        <v>1</v>
      </c>
      <c r="G5" s="1" t="s">
        <v>1</v>
      </c>
      <c r="H5" s="1" t="s">
        <v>1</v>
      </c>
      <c r="I5" s="1" t="s">
        <v>1</v>
      </c>
      <c r="J5" s="1" t="s">
        <v>1</v>
      </c>
      <c r="K5" s="1" t="s">
        <v>1</v>
      </c>
      <c r="L5" s="1" t="s">
        <v>1</v>
      </c>
      <c r="M5" s="1" t="s">
        <v>1</v>
      </c>
      <c r="N5" s="1" t="s">
        <v>1</v>
      </c>
      <c r="O5" s="1" t="s">
        <v>1</v>
      </c>
      <c r="P5" s="1" t="s">
        <v>1</v>
      </c>
      <c r="Q5" s="1" t="s">
        <v>1</v>
      </c>
      <c r="R5" s="1" t="s">
        <v>1</v>
      </c>
      <c r="S5" s="1" t="s">
        <v>1</v>
      </c>
      <c r="T5" s="1" t="s">
        <v>1</v>
      </c>
      <c r="U5" s="1" t="s">
        <v>1</v>
      </c>
      <c r="V5" s="1" t="s">
        <v>1</v>
      </c>
      <c r="W5" s="1" t="s">
        <v>1</v>
      </c>
      <c r="X5" s="1" t="s">
        <v>1</v>
      </c>
      <c r="Y5" s="1" t="s">
        <v>1</v>
      </c>
      <c r="Z5" s="1" t="s">
        <v>1</v>
      </c>
      <c r="AA5" s="1" t="s">
        <v>1</v>
      </c>
      <c r="AB5" s="1" t="s">
        <v>1</v>
      </c>
      <c r="AC5" s="1" t="s">
        <v>1</v>
      </c>
      <c r="AD5" s="1" t="s">
        <v>1</v>
      </c>
      <c r="AE5" s="1" t="s">
        <v>1</v>
      </c>
      <c r="AF5" s="1" t="s">
        <v>1</v>
      </c>
      <c r="AG5" s="115"/>
      <c r="AH5" s="115"/>
      <c r="AI5" s="12"/>
      <c r="AJ5" s="12"/>
      <c r="AK5" s="12"/>
      <c r="AL5" s="12"/>
      <c r="AM5" s="12"/>
      <c r="AN5" s="12"/>
    </row>
    <row r="6" spans="1:40" s="7" customFormat="1" ht="12" hidden="1" customHeight="1" x14ac:dyDescent="0.3">
      <c r="A6" s="5"/>
      <c r="B6" s="5"/>
      <c r="C6" s="5"/>
      <c r="D6" s="9"/>
      <c r="E6" s="5"/>
      <c r="F6" s="9"/>
      <c r="G6" s="5"/>
      <c r="H6" s="9"/>
      <c r="I6" s="5"/>
      <c r="J6" s="9"/>
      <c r="K6" s="5"/>
      <c r="L6" s="9"/>
      <c r="M6" s="5"/>
      <c r="N6" s="9"/>
      <c r="O6" s="5"/>
      <c r="P6" s="9"/>
      <c r="Q6" s="5"/>
      <c r="R6" s="9"/>
      <c r="S6" s="5"/>
      <c r="T6" s="9"/>
      <c r="U6" s="5"/>
      <c r="V6" s="9"/>
      <c r="W6" s="5"/>
      <c r="X6" s="9"/>
      <c r="Y6" s="5"/>
      <c r="Z6" s="9"/>
      <c r="AA6" s="5"/>
      <c r="AB6" s="9"/>
      <c r="AC6" s="5"/>
      <c r="AD6" s="9"/>
      <c r="AE6" s="5"/>
      <c r="AF6" s="9"/>
      <c r="AG6" s="115"/>
      <c r="AH6" s="115"/>
      <c r="AI6" s="12"/>
      <c r="AJ6" s="12"/>
      <c r="AK6" s="12"/>
      <c r="AL6" s="12"/>
      <c r="AM6" s="12"/>
      <c r="AN6" s="12"/>
    </row>
    <row r="7" spans="1:40" s="10" customFormat="1" ht="32.4" customHeight="1" x14ac:dyDescent="0.35">
      <c r="A7" s="81" t="s">
        <v>128</v>
      </c>
      <c r="B7" s="81"/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  <c r="U7" s="81"/>
      <c r="V7" s="81"/>
      <c r="W7" s="81"/>
      <c r="X7" s="81"/>
      <c r="Y7" s="81"/>
      <c r="Z7" s="81"/>
      <c r="AA7" s="81"/>
      <c r="AB7" s="81"/>
      <c r="AC7" s="81"/>
      <c r="AD7" s="81"/>
      <c r="AE7" s="81"/>
      <c r="AF7" s="81"/>
      <c r="AG7" s="116"/>
      <c r="AH7" s="116"/>
      <c r="AI7" s="43"/>
      <c r="AJ7" s="43"/>
      <c r="AK7" s="43"/>
      <c r="AL7" s="43"/>
      <c r="AM7" s="43"/>
      <c r="AN7" s="43"/>
    </row>
    <row r="8" spans="1:40" s="60" customFormat="1" ht="54.9" customHeight="1" x14ac:dyDescent="0.3">
      <c r="A8" s="85" t="s">
        <v>34</v>
      </c>
      <c r="B8" s="52" t="s">
        <v>45</v>
      </c>
      <c r="C8" s="1" t="s">
        <v>98</v>
      </c>
      <c r="D8" s="86">
        <v>106042</v>
      </c>
      <c r="E8" s="87">
        <v>137639.32999999999</v>
      </c>
      <c r="F8" s="87">
        <f>E8-E8*23%</f>
        <v>105982.28409999999</v>
      </c>
      <c r="G8" s="88">
        <v>70144.19</v>
      </c>
      <c r="H8" s="88">
        <f>G8-G8*23%</f>
        <v>54011.026299999998</v>
      </c>
      <c r="I8" s="88">
        <v>77896.789999999994</v>
      </c>
      <c r="J8" s="88">
        <f>I8-I8*23%</f>
        <v>59980.528299999991</v>
      </c>
      <c r="K8" s="88">
        <v>76733.899999999994</v>
      </c>
      <c r="L8" s="88">
        <f>K8-K8*23%</f>
        <v>59085.102999999996</v>
      </c>
      <c r="M8" s="88">
        <v>73386.19</v>
      </c>
      <c r="N8" s="88">
        <f>M8-M8*23%</f>
        <v>56507.366300000002</v>
      </c>
      <c r="O8" s="88">
        <v>76261.25</v>
      </c>
      <c r="P8" s="88">
        <f>O8-O8*23%</f>
        <v>58721.162499999999</v>
      </c>
      <c r="Q8" s="88">
        <v>75564.33</v>
      </c>
      <c r="R8" s="88">
        <f>Q8-Q8*23%</f>
        <v>58184.534100000004</v>
      </c>
      <c r="S8" s="88">
        <v>74902.94</v>
      </c>
      <c r="T8" s="88">
        <f>S8-S8*23%</f>
        <v>57675.263800000001</v>
      </c>
      <c r="U8" s="88">
        <v>77843.199999999997</v>
      </c>
      <c r="V8" s="88">
        <f>U8-U8*23%</f>
        <v>59939.263999999996</v>
      </c>
      <c r="W8" s="88">
        <v>78192.929999999993</v>
      </c>
      <c r="X8" s="88">
        <f>W8-W8*23%</f>
        <v>60208.556099999994</v>
      </c>
      <c r="Y8" s="88">
        <v>158308.43</v>
      </c>
      <c r="Z8" s="88">
        <f>Y8-Y8*23%</f>
        <v>121897.49109999998</v>
      </c>
      <c r="AA8" s="88">
        <v>124683.61</v>
      </c>
      <c r="AB8" s="88">
        <f>AA8-AA8*23%</f>
        <v>96006.37969999999</v>
      </c>
      <c r="AC8" s="88">
        <v>62529.61</v>
      </c>
      <c r="AD8" s="88">
        <f>AC8-AC8*23%</f>
        <v>48147.799700000003</v>
      </c>
      <c r="AE8" s="88">
        <v>142719.39000000001</v>
      </c>
      <c r="AF8" s="88">
        <f>AE8-AE8*23%</f>
        <v>109893.93030000001</v>
      </c>
      <c r="AG8" s="115">
        <f>E8+G8+I8+K8+M8+O8+Q8+S8+U8+W8+Y8+AA8+AC8+AE8</f>
        <v>1306806.0899999999</v>
      </c>
      <c r="AH8" s="115"/>
      <c r="AI8" s="59"/>
      <c r="AJ8" s="59"/>
      <c r="AK8" s="59"/>
      <c r="AL8" s="59"/>
      <c r="AM8" s="59"/>
      <c r="AN8" s="59"/>
    </row>
    <row r="9" spans="1:40" s="60" customFormat="1" ht="54.9" customHeight="1" x14ac:dyDescent="0.3">
      <c r="A9" s="89" t="s">
        <v>30</v>
      </c>
      <c r="B9" s="51" t="s">
        <v>59</v>
      </c>
      <c r="C9" s="1" t="s">
        <v>98</v>
      </c>
      <c r="D9" s="90">
        <v>100740</v>
      </c>
      <c r="E9" s="88">
        <v>23656.52</v>
      </c>
      <c r="F9" s="87">
        <f>E9-E9*23%</f>
        <v>18215.520400000001</v>
      </c>
      <c r="G9" s="88">
        <v>68012.5</v>
      </c>
      <c r="H9" s="88">
        <f>G9-G9*23%</f>
        <v>52369.625</v>
      </c>
      <c r="I9" s="88">
        <v>68012.5</v>
      </c>
      <c r="J9" s="88">
        <f>I9-I9*23%</f>
        <v>52369.625</v>
      </c>
      <c r="K9" s="88">
        <v>68012.5</v>
      </c>
      <c r="L9" s="88">
        <f>K9-K9*23%</f>
        <v>52369.625</v>
      </c>
      <c r="M9" s="88">
        <v>68012.5</v>
      </c>
      <c r="N9" s="88">
        <f>M9-M9*23%</f>
        <v>52369.625</v>
      </c>
      <c r="O9" s="88">
        <v>76605</v>
      </c>
      <c r="P9" s="88">
        <f>O9-O9*23%</f>
        <v>58985.85</v>
      </c>
      <c r="Q9" s="88">
        <v>147082.66</v>
      </c>
      <c r="R9" s="88">
        <f>Q9-Q9*23%</f>
        <v>113253.6482</v>
      </c>
      <c r="S9" s="88">
        <v>74283.23</v>
      </c>
      <c r="T9" s="88">
        <f>S9-S9*23%</f>
        <v>57198.087099999997</v>
      </c>
      <c r="U9" s="88">
        <v>74283.23</v>
      </c>
      <c r="V9" s="88">
        <f>U9-U9*23%</f>
        <v>57198.087099999997</v>
      </c>
      <c r="W9" s="88">
        <v>145130.12</v>
      </c>
      <c r="X9" s="88">
        <f>W9-W9*23%</f>
        <v>111750.1924</v>
      </c>
      <c r="Y9" s="88">
        <v>67201.81</v>
      </c>
      <c r="Z9" s="88">
        <f>Y9-Y9*23%</f>
        <v>51745.393700000001</v>
      </c>
      <c r="AA9" s="88">
        <v>86371.43</v>
      </c>
      <c r="AB9" s="88">
        <f>AA9-AA9*23%</f>
        <v>66506.001099999994</v>
      </c>
      <c r="AC9" s="88">
        <v>38061.5</v>
      </c>
      <c r="AD9" s="88">
        <f>AC9-AC9*23%</f>
        <v>29307.355</v>
      </c>
      <c r="AE9" s="88">
        <v>178522.1</v>
      </c>
      <c r="AF9" s="88">
        <f>AE9-AE9*23%</f>
        <v>137462.01699999999</v>
      </c>
      <c r="AG9" s="115">
        <f>E9+G9+I9+K9+M9+O9+Q9+S9+U9+W9+Y9+AA9+AC9+AE9</f>
        <v>1183247.6000000001</v>
      </c>
      <c r="AH9" s="115"/>
      <c r="AI9" s="59"/>
      <c r="AJ9" s="59"/>
      <c r="AK9" s="59"/>
      <c r="AL9" s="59"/>
      <c r="AM9" s="59"/>
      <c r="AN9" s="59"/>
    </row>
    <row r="10" spans="1:40" s="13" customFormat="1" ht="54.9" hidden="1" customHeight="1" x14ac:dyDescent="0.35">
      <c r="A10" s="56"/>
      <c r="B10" s="53">
        <v>2</v>
      </c>
      <c r="C10" s="53" t="e">
        <f t="shared" ref="C10:AF10" si="0">C8+C9</f>
        <v>#VALUE!</v>
      </c>
      <c r="D10" s="54">
        <f t="shared" si="0"/>
        <v>206782</v>
      </c>
      <c r="E10" s="54">
        <f t="shared" si="0"/>
        <v>161295.84999999998</v>
      </c>
      <c r="F10" s="54">
        <f t="shared" si="0"/>
        <v>124197.8045</v>
      </c>
      <c r="G10" s="54">
        <f t="shared" si="0"/>
        <v>138156.69</v>
      </c>
      <c r="H10" s="54">
        <f t="shared" si="0"/>
        <v>106380.6513</v>
      </c>
      <c r="I10" s="54">
        <f t="shared" si="0"/>
        <v>145909.28999999998</v>
      </c>
      <c r="J10" s="54">
        <f t="shared" si="0"/>
        <v>112350.15329999999</v>
      </c>
      <c r="K10" s="54">
        <f t="shared" si="0"/>
        <v>144746.4</v>
      </c>
      <c r="L10" s="54">
        <f t="shared" si="0"/>
        <v>111454.728</v>
      </c>
      <c r="M10" s="54">
        <f t="shared" si="0"/>
        <v>141398.69</v>
      </c>
      <c r="N10" s="54">
        <f t="shared" si="0"/>
        <v>108876.99129999999</v>
      </c>
      <c r="O10" s="54">
        <f t="shared" si="0"/>
        <v>152866.25</v>
      </c>
      <c r="P10" s="54">
        <f t="shared" si="0"/>
        <v>117707.0125</v>
      </c>
      <c r="Q10" s="54">
        <f t="shared" si="0"/>
        <v>222646.99</v>
      </c>
      <c r="R10" s="54">
        <f t="shared" si="0"/>
        <v>171438.18229999999</v>
      </c>
      <c r="S10" s="54">
        <f t="shared" si="0"/>
        <v>149186.16999999998</v>
      </c>
      <c r="T10" s="54">
        <f t="shared" si="0"/>
        <v>114873.35089999999</v>
      </c>
      <c r="U10" s="54">
        <f t="shared" si="0"/>
        <v>152126.43</v>
      </c>
      <c r="V10" s="54">
        <f t="shared" si="0"/>
        <v>117137.3511</v>
      </c>
      <c r="W10" s="54">
        <f t="shared" si="0"/>
        <v>223323.05</v>
      </c>
      <c r="X10" s="54">
        <f t="shared" si="0"/>
        <v>171958.74849999999</v>
      </c>
      <c r="Y10" s="54">
        <f t="shared" si="0"/>
        <v>225510.24</v>
      </c>
      <c r="Z10" s="54">
        <f t="shared" si="0"/>
        <v>173642.8848</v>
      </c>
      <c r="AA10" s="54">
        <f t="shared" si="0"/>
        <v>211055.03999999998</v>
      </c>
      <c r="AB10" s="54">
        <f t="shared" si="0"/>
        <v>162512.38079999998</v>
      </c>
      <c r="AC10" s="54">
        <f t="shared" si="0"/>
        <v>100591.11</v>
      </c>
      <c r="AD10" s="54">
        <f t="shared" si="0"/>
        <v>77455.154699999999</v>
      </c>
      <c r="AE10" s="54">
        <f t="shared" si="0"/>
        <v>321241.49</v>
      </c>
      <c r="AF10" s="54">
        <f t="shared" si="0"/>
        <v>247355.9473</v>
      </c>
      <c r="AG10" s="116"/>
      <c r="AH10" s="116"/>
      <c r="AI10" s="44"/>
      <c r="AJ10" s="44"/>
      <c r="AK10" s="44"/>
      <c r="AL10" s="44"/>
      <c r="AM10" s="44"/>
      <c r="AN10" s="44"/>
    </row>
    <row r="11" spans="1:40" s="13" customFormat="1" ht="24.6" customHeight="1" x14ac:dyDescent="0.35">
      <c r="A11" s="81" t="s">
        <v>129</v>
      </c>
      <c r="B11" s="81"/>
      <c r="C11" s="81"/>
      <c r="D11" s="81"/>
      <c r="E11" s="81"/>
      <c r="F11" s="81"/>
      <c r="G11" s="81"/>
      <c r="H11" s="81"/>
      <c r="I11" s="81"/>
      <c r="J11" s="81"/>
      <c r="K11" s="81"/>
      <c r="L11" s="81"/>
      <c r="M11" s="81"/>
      <c r="N11" s="81"/>
      <c r="O11" s="81"/>
      <c r="P11" s="81"/>
      <c r="Q11" s="81"/>
      <c r="R11" s="81"/>
      <c r="S11" s="81"/>
      <c r="T11" s="81"/>
      <c r="U11" s="81"/>
      <c r="V11" s="81"/>
      <c r="W11" s="81"/>
      <c r="X11" s="81"/>
      <c r="Y11" s="81"/>
      <c r="Z11" s="81"/>
      <c r="AA11" s="81"/>
      <c r="AB11" s="81"/>
      <c r="AC11" s="81"/>
      <c r="AD11" s="81"/>
      <c r="AE11" s="81"/>
      <c r="AF11" s="81"/>
      <c r="AG11" s="116"/>
      <c r="AH11" s="116"/>
      <c r="AI11" s="44"/>
      <c r="AJ11" s="44"/>
      <c r="AK11" s="44"/>
      <c r="AL11" s="44"/>
      <c r="AM11" s="44"/>
      <c r="AN11" s="44"/>
    </row>
    <row r="12" spans="1:40" s="13" customFormat="1" ht="54.9" customHeight="1" x14ac:dyDescent="0.35">
      <c r="A12" s="91" t="s">
        <v>17</v>
      </c>
      <c r="B12" s="51" t="s">
        <v>10</v>
      </c>
      <c r="C12" s="2" t="s">
        <v>98</v>
      </c>
      <c r="D12" s="90">
        <v>100740</v>
      </c>
      <c r="E12" s="88">
        <v>71642.39</v>
      </c>
      <c r="F12" s="88">
        <f>E12-E12*23%</f>
        <v>55164.640299999999</v>
      </c>
      <c r="G12" s="88">
        <v>86725</v>
      </c>
      <c r="H12" s="88">
        <f>G12-G12*23%</f>
        <v>66778.25</v>
      </c>
      <c r="I12" s="88">
        <v>86725</v>
      </c>
      <c r="J12" s="88">
        <f>I12-I12*23%</f>
        <v>66778.25</v>
      </c>
      <c r="K12" s="88">
        <v>86725</v>
      </c>
      <c r="L12" s="88">
        <f>K12-K12*23%</f>
        <v>66778.25</v>
      </c>
      <c r="M12" s="88">
        <v>86725</v>
      </c>
      <c r="N12" s="88">
        <f>M12-M12*23%</f>
        <v>66778.25</v>
      </c>
      <c r="O12" s="88">
        <v>159940.07999999999</v>
      </c>
      <c r="P12" s="88">
        <f>O12-O12*23%</f>
        <v>123153.86159999999</v>
      </c>
      <c r="Q12" s="88">
        <v>86858.23</v>
      </c>
      <c r="R12" s="88">
        <f>Q12-Q12*23%</f>
        <v>66880.837100000004</v>
      </c>
      <c r="S12" s="88">
        <v>86858.23</v>
      </c>
      <c r="T12" s="88">
        <f>S12-S12*23%</f>
        <v>66880.837100000004</v>
      </c>
      <c r="U12" s="88">
        <v>86858.23</v>
      </c>
      <c r="V12" s="88">
        <f>U12-U12*23%</f>
        <v>66880.837100000004</v>
      </c>
      <c r="W12" s="88">
        <v>86858.23</v>
      </c>
      <c r="X12" s="88">
        <f>W12-W12*23%</f>
        <v>66880.837100000004</v>
      </c>
      <c r="Y12" s="88">
        <v>173564.23</v>
      </c>
      <c r="Z12" s="88">
        <f>Y12-Y12*23%</f>
        <v>133644.4571</v>
      </c>
      <c r="AA12" s="88">
        <v>127812.05</v>
      </c>
      <c r="AB12" s="88">
        <f>AA12-AA12*23%</f>
        <v>98415.2785</v>
      </c>
      <c r="AC12" s="88">
        <v>48672.5</v>
      </c>
      <c r="AD12" s="88">
        <f>AC12-AC12*23%</f>
        <v>37477.824999999997</v>
      </c>
      <c r="AE12" s="88">
        <v>214851.5</v>
      </c>
      <c r="AF12" s="88">
        <f>AE12-AE12*23%</f>
        <v>165435.655</v>
      </c>
      <c r="AG12" s="115">
        <f>E12+G12+I12+K12+M12+O12+Q12+S12+U12+W12+Y12+AA12+AC12+AE12</f>
        <v>1490815.67</v>
      </c>
      <c r="AH12" s="116"/>
      <c r="AI12" s="44"/>
      <c r="AJ12" s="44"/>
      <c r="AK12" s="44"/>
      <c r="AL12" s="44"/>
      <c r="AM12" s="44"/>
      <c r="AN12" s="44"/>
    </row>
    <row r="13" spans="1:40" s="7" customFormat="1" ht="30.6" customHeight="1" x14ac:dyDescent="0.3">
      <c r="A13" s="82" t="s">
        <v>130</v>
      </c>
      <c r="B13" s="82"/>
      <c r="C13" s="82"/>
      <c r="D13" s="82"/>
      <c r="E13" s="82"/>
      <c r="F13" s="82"/>
      <c r="G13" s="82"/>
      <c r="H13" s="82"/>
      <c r="I13" s="82"/>
      <c r="J13" s="82"/>
      <c r="K13" s="82"/>
      <c r="L13" s="82"/>
      <c r="M13" s="82"/>
      <c r="N13" s="82"/>
      <c r="O13" s="82"/>
      <c r="P13" s="82"/>
      <c r="Q13" s="82"/>
      <c r="R13" s="82"/>
      <c r="S13" s="82"/>
      <c r="T13" s="82"/>
      <c r="U13" s="82"/>
      <c r="V13" s="82"/>
      <c r="W13" s="82"/>
      <c r="X13" s="82"/>
      <c r="Y13" s="82"/>
      <c r="Z13" s="82"/>
      <c r="AA13" s="82"/>
      <c r="AB13" s="82"/>
      <c r="AC13" s="82"/>
      <c r="AD13" s="82"/>
      <c r="AE13" s="82"/>
      <c r="AF13" s="82"/>
      <c r="AG13" s="115"/>
      <c r="AH13" s="115"/>
      <c r="AI13" s="12"/>
      <c r="AJ13" s="12"/>
      <c r="AK13" s="12"/>
      <c r="AL13" s="12"/>
      <c r="AM13" s="12"/>
      <c r="AN13" s="12"/>
    </row>
    <row r="14" spans="1:40" s="7" customFormat="1" ht="54.9" customHeight="1" x14ac:dyDescent="0.3">
      <c r="A14" s="85" t="s">
        <v>3</v>
      </c>
      <c r="B14" s="52" t="s">
        <v>11</v>
      </c>
      <c r="C14" s="1" t="s">
        <v>100</v>
      </c>
      <c r="D14" s="86">
        <v>54068</v>
      </c>
      <c r="E14" s="87">
        <v>33682.720000000001</v>
      </c>
      <c r="F14" s="87">
        <f>E14-E14*23%</f>
        <v>25935.6944</v>
      </c>
      <c r="G14" s="88">
        <v>59592.5</v>
      </c>
      <c r="H14" s="88">
        <f>G14-G14*23%</f>
        <v>45886.224999999999</v>
      </c>
      <c r="I14" s="88">
        <v>59592.5</v>
      </c>
      <c r="J14" s="88">
        <f>I14-I14*23%</f>
        <v>45886.224999999999</v>
      </c>
      <c r="K14" s="88">
        <v>59592.5</v>
      </c>
      <c r="L14" s="88">
        <f>K14-K14*23%</f>
        <v>45886.224999999999</v>
      </c>
      <c r="M14" s="88">
        <v>57632.75</v>
      </c>
      <c r="N14" s="88">
        <f>M14-M14*23%</f>
        <v>44377.217499999999</v>
      </c>
      <c r="O14" s="88">
        <v>59592.5</v>
      </c>
      <c r="P14" s="88">
        <f>O14-O14*23%</f>
        <v>45886.224999999999</v>
      </c>
      <c r="Q14" s="88">
        <v>59725.73</v>
      </c>
      <c r="R14" s="88">
        <f>Q14-Q14*23%</f>
        <v>45988.812100000003</v>
      </c>
      <c r="S14" s="88">
        <v>172767.73</v>
      </c>
      <c r="T14" s="88">
        <f>S14-S14*23%</f>
        <v>133031.15210000001</v>
      </c>
      <c r="U14" s="88">
        <v>0</v>
      </c>
      <c r="V14" s="88">
        <v>0</v>
      </c>
      <c r="W14" s="88">
        <v>117403.98</v>
      </c>
      <c r="X14" s="88">
        <f>W14-W14*23%</f>
        <v>90401.064599999998</v>
      </c>
      <c r="Y14" s="88">
        <v>59725.73</v>
      </c>
      <c r="Z14" s="88">
        <f>Y14-Y14*23%</f>
        <v>45988.812100000003</v>
      </c>
      <c r="AA14" s="88">
        <v>93062.48</v>
      </c>
      <c r="AB14" s="88">
        <f>AA14-AA14*23%</f>
        <v>71658.109599999996</v>
      </c>
      <c r="AC14" s="88">
        <v>27370.6</v>
      </c>
      <c r="AD14" s="88">
        <f>AC14-AC14*23%</f>
        <v>21075.361999999997</v>
      </c>
      <c r="AE14" s="88">
        <v>92751.84</v>
      </c>
      <c r="AF14" s="88">
        <f>AE14-AE14*23%</f>
        <v>71418.916799999992</v>
      </c>
      <c r="AG14" s="115">
        <f>E14+G14+I14+K14+M14+O14+Q14+S14+U14+W14+Y14+AA14+AC14+AE14</f>
        <v>952493.55999999982</v>
      </c>
      <c r="AH14" s="115"/>
      <c r="AI14" s="12"/>
      <c r="AJ14" s="12"/>
      <c r="AK14" s="12"/>
      <c r="AL14" s="12"/>
      <c r="AM14" s="12"/>
      <c r="AN14" s="12"/>
    </row>
    <row r="15" spans="1:40" s="7" customFormat="1" ht="54.9" customHeight="1" x14ac:dyDescent="0.3">
      <c r="A15" s="11" t="s">
        <v>2</v>
      </c>
      <c r="B15" s="2" t="s">
        <v>46</v>
      </c>
      <c r="C15" s="1" t="s">
        <v>101</v>
      </c>
      <c r="D15" s="90">
        <v>41590</v>
      </c>
      <c r="E15" s="88">
        <v>41437.49</v>
      </c>
      <c r="F15" s="87">
        <f t="shared" ref="F15:F18" si="1">E15-E15*23%</f>
        <v>31906.867299999998</v>
      </c>
      <c r="G15" s="88">
        <v>48920.44</v>
      </c>
      <c r="H15" s="88">
        <f t="shared" ref="H15:H18" si="2">G15-G15*23%</f>
        <v>37668.738799999999</v>
      </c>
      <c r="I15" s="88">
        <v>90823.9</v>
      </c>
      <c r="J15" s="88">
        <f t="shared" ref="J15:J18" si="3">I15-I15*23%</f>
        <v>69934.402999999991</v>
      </c>
      <c r="K15" s="88">
        <v>50161.18</v>
      </c>
      <c r="L15" s="88">
        <f t="shared" ref="L15:L18" si="4">K15-K15*23%</f>
        <v>38624.1086</v>
      </c>
      <c r="M15" s="88">
        <v>46051.93</v>
      </c>
      <c r="N15" s="88">
        <f t="shared" ref="N15:N18" si="5">M15-M15*23%</f>
        <v>35459.986100000002</v>
      </c>
      <c r="O15" s="88">
        <v>50355.94</v>
      </c>
      <c r="P15" s="88">
        <f>O15-O15*23%</f>
        <v>38774.073799999998</v>
      </c>
      <c r="Q15" s="88">
        <v>50976.07</v>
      </c>
      <c r="R15" s="88">
        <f t="shared" ref="R15:R18" si="6">Q15-Q15*23%</f>
        <v>39251.573900000003</v>
      </c>
      <c r="S15" s="88">
        <v>51033.21</v>
      </c>
      <c r="T15" s="88">
        <f t="shared" ref="T15:T18" si="7">S15-S15*23%</f>
        <v>39295.5717</v>
      </c>
      <c r="U15" s="88">
        <v>97378.45</v>
      </c>
      <c r="V15" s="88">
        <f>U15-U15*23%</f>
        <v>74981.406499999997</v>
      </c>
      <c r="W15" s="88">
        <v>49371.92</v>
      </c>
      <c r="X15" s="88">
        <f t="shared" ref="X15:X18" si="8">W15-W15*23%</f>
        <v>38016.378400000001</v>
      </c>
      <c r="Y15" s="88">
        <v>51076.07</v>
      </c>
      <c r="Z15" s="88">
        <f t="shared" ref="Z15:Z18" si="9">Y15-Y15*23%</f>
        <v>39328.573900000003</v>
      </c>
      <c r="AA15" s="88">
        <v>74995.05</v>
      </c>
      <c r="AB15" s="88">
        <f t="shared" ref="AB15:AB18" si="10">AA15-AA15*23%</f>
        <v>57746.188500000004</v>
      </c>
      <c r="AC15" s="88">
        <v>16975.64</v>
      </c>
      <c r="AD15" s="88">
        <f t="shared" ref="AD15:AD18" si="11">AC15-AC15*23%</f>
        <v>13071.2428</v>
      </c>
      <c r="AE15" s="88">
        <v>69917.820000000007</v>
      </c>
      <c r="AF15" s="88">
        <f t="shared" ref="AF15:AF18" si="12">AE15-AE15*23%</f>
        <v>53836.721400000002</v>
      </c>
      <c r="AG15" s="115">
        <f>E15+G15+I15+K15+M15+O15+Q15+S15+U15+W15+Y15+AA15+AC15+AE15</f>
        <v>789475.1100000001</v>
      </c>
      <c r="AH15" s="115"/>
      <c r="AI15" s="12"/>
      <c r="AJ15" s="12"/>
      <c r="AK15" s="12"/>
      <c r="AL15" s="12"/>
      <c r="AM15" s="12"/>
      <c r="AN15" s="12"/>
    </row>
    <row r="16" spans="1:40" s="2" customFormat="1" ht="54.9" customHeight="1" x14ac:dyDescent="0.3">
      <c r="A16" s="92" t="s">
        <v>2</v>
      </c>
      <c r="B16" s="67" t="s">
        <v>47</v>
      </c>
      <c r="C16" s="93" t="s">
        <v>101</v>
      </c>
      <c r="D16" s="94">
        <v>41590</v>
      </c>
      <c r="E16" s="88">
        <v>26804.09</v>
      </c>
      <c r="F16" s="87">
        <f t="shared" si="1"/>
        <v>20639.149300000001</v>
      </c>
      <c r="G16" s="88">
        <v>30824.7</v>
      </c>
      <c r="H16" s="88">
        <f t="shared" si="2"/>
        <v>23735.019</v>
      </c>
      <c r="I16" s="88">
        <v>46907.199999999997</v>
      </c>
      <c r="J16" s="88">
        <f t="shared" si="3"/>
        <v>36118.543999999994</v>
      </c>
      <c r="K16" s="88">
        <v>41781.26</v>
      </c>
      <c r="L16" s="88">
        <f t="shared" si="4"/>
        <v>32171.570200000002</v>
      </c>
      <c r="M16" s="88">
        <v>40077.11</v>
      </c>
      <c r="N16" s="88">
        <f t="shared" si="5"/>
        <v>30859.3747</v>
      </c>
      <c r="O16" s="88">
        <v>41781.26</v>
      </c>
      <c r="P16" s="88">
        <f t="shared" ref="P16:P18" si="13">O16-O16*23%</f>
        <v>32171.570200000002</v>
      </c>
      <c r="Q16" s="88">
        <v>75280.639999999999</v>
      </c>
      <c r="R16" s="88">
        <f t="shared" si="6"/>
        <v>57966.092799999999</v>
      </c>
      <c r="S16" s="88">
        <v>41914.49</v>
      </c>
      <c r="T16" s="88">
        <f t="shared" si="7"/>
        <v>32274.157299999999</v>
      </c>
      <c r="U16" s="88">
        <v>40210.339999999997</v>
      </c>
      <c r="V16" s="88">
        <f t="shared" ref="V16:V18" si="14">U16-U16*23%</f>
        <v>30961.961799999997</v>
      </c>
      <c r="W16" s="88">
        <v>88210.74</v>
      </c>
      <c r="X16" s="88">
        <f t="shared" si="8"/>
        <v>67922.269800000009</v>
      </c>
      <c r="Y16" s="88">
        <v>31435.87</v>
      </c>
      <c r="Z16" s="88">
        <f t="shared" si="9"/>
        <v>24205.619899999998</v>
      </c>
      <c r="AA16" s="88">
        <v>45322.79</v>
      </c>
      <c r="AB16" s="88">
        <f t="shared" si="10"/>
        <v>34898.548300000002</v>
      </c>
      <c r="AC16" s="88">
        <v>14358.4</v>
      </c>
      <c r="AD16" s="88">
        <f t="shared" si="11"/>
        <v>11055.967999999999</v>
      </c>
      <c r="AE16" s="88">
        <f>36834.9+6111.63</f>
        <v>42946.53</v>
      </c>
      <c r="AF16" s="88">
        <f t="shared" si="12"/>
        <v>33068.828099999999</v>
      </c>
      <c r="AG16" s="115">
        <f>E16+G16+I16+K16+M16+O16+Q16+S16+U16+W16+Y16+AA16+AC16+AE16</f>
        <v>607855.42000000004</v>
      </c>
      <c r="AH16" s="117"/>
      <c r="AI16" s="45"/>
      <c r="AJ16" s="45"/>
      <c r="AK16" s="45"/>
      <c r="AL16" s="45"/>
      <c r="AM16" s="45"/>
      <c r="AN16" s="45"/>
    </row>
    <row r="17" spans="1:40" s="45" customFormat="1" ht="54.9" customHeight="1" x14ac:dyDescent="0.3">
      <c r="A17" s="95"/>
      <c r="B17" s="68"/>
      <c r="C17" s="96"/>
      <c r="D17" s="97"/>
      <c r="E17" s="87">
        <v>0</v>
      </c>
      <c r="F17" s="87">
        <f t="shared" si="1"/>
        <v>0</v>
      </c>
      <c r="G17" s="87">
        <v>0</v>
      </c>
      <c r="H17" s="88">
        <f t="shared" si="2"/>
        <v>0</v>
      </c>
      <c r="I17" s="87">
        <v>0</v>
      </c>
      <c r="J17" s="88">
        <f t="shared" si="3"/>
        <v>0</v>
      </c>
      <c r="K17" s="87">
        <v>0</v>
      </c>
      <c r="L17" s="88">
        <f t="shared" si="4"/>
        <v>0</v>
      </c>
      <c r="M17" s="87">
        <v>0</v>
      </c>
      <c r="N17" s="88">
        <f t="shared" si="5"/>
        <v>0</v>
      </c>
      <c r="O17" s="88">
        <v>0</v>
      </c>
      <c r="P17" s="88">
        <f t="shared" si="13"/>
        <v>0</v>
      </c>
      <c r="Q17" s="87">
        <v>0</v>
      </c>
      <c r="R17" s="88">
        <f t="shared" si="6"/>
        <v>0</v>
      </c>
      <c r="S17" s="87">
        <v>0</v>
      </c>
      <c r="T17" s="88">
        <f t="shared" si="7"/>
        <v>0</v>
      </c>
      <c r="U17" s="87">
        <v>0</v>
      </c>
      <c r="V17" s="88">
        <v>0</v>
      </c>
      <c r="W17" s="87">
        <v>0</v>
      </c>
      <c r="X17" s="88">
        <f t="shared" si="8"/>
        <v>0</v>
      </c>
      <c r="Y17" s="88">
        <v>0</v>
      </c>
      <c r="Z17" s="88">
        <f t="shared" si="9"/>
        <v>0</v>
      </c>
      <c r="AA17" s="88">
        <v>3137.47</v>
      </c>
      <c r="AB17" s="88">
        <f t="shared" si="10"/>
        <v>2415.8518999999997</v>
      </c>
      <c r="AC17" s="88">
        <v>0</v>
      </c>
      <c r="AD17" s="88">
        <f t="shared" si="11"/>
        <v>0</v>
      </c>
      <c r="AE17" s="88">
        <v>0</v>
      </c>
      <c r="AF17" s="88">
        <f t="shared" si="12"/>
        <v>0</v>
      </c>
      <c r="AG17" s="115">
        <f>E17+G17+I17+K17+M17+O17+Q17+S17+U17+W17+Y17+AA17+AC17+AE17</f>
        <v>3137.47</v>
      </c>
      <c r="AH17" s="117"/>
    </row>
    <row r="18" spans="1:40" s="7" customFormat="1" ht="54.9" customHeight="1" x14ac:dyDescent="0.3">
      <c r="A18" s="98" t="s">
        <v>4</v>
      </c>
      <c r="B18" s="1" t="s">
        <v>21</v>
      </c>
      <c r="C18" s="1" t="s">
        <v>101</v>
      </c>
      <c r="D18" s="90">
        <v>41590</v>
      </c>
      <c r="E18" s="87">
        <v>41099.599999999999</v>
      </c>
      <c r="F18" s="87">
        <f t="shared" si="1"/>
        <v>31646.691999999999</v>
      </c>
      <c r="G18" s="87">
        <v>41099.599999999999</v>
      </c>
      <c r="H18" s="88">
        <f t="shared" si="2"/>
        <v>31646.691999999999</v>
      </c>
      <c r="I18" s="87">
        <v>55453.33</v>
      </c>
      <c r="J18" s="88">
        <f t="shared" si="3"/>
        <v>42699.064100000003</v>
      </c>
      <c r="K18" s="87">
        <v>22789.78</v>
      </c>
      <c r="L18" s="88">
        <f t="shared" si="4"/>
        <v>17548.130599999997</v>
      </c>
      <c r="M18" s="87">
        <v>40077.11</v>
      </c>
      <c r="N18" s="88">
        <f t="shared" si="5"/>
        <v>30859.3747</v>
      </c>
      <c r="O18" s="88">
        <v>41781.26</v>
      </c>
      <c r="P18" s="88">
        <f t="shared" si="13"/>
        <v>32171.570200000002</v>
      </c>
      <c r="Q18" s="87">
        <v>41914.49</v>
      </c>
      <c r="R18" s="88">
        <f t="shared" si="6"/>
        <v>32274.157299999999</v>
      </c>
      <c r="S18" s="87">
        <v>76624.92</v>
      </c>
      <c r="T18" s="88">
        <f t="shared" si="7"/>
        <v>59001.188399999999</v>
      </c>
      <c r="U18" s="87">
        <v>78975.600000000006</v>
      </c>
      <c r="V18" s="88">
        <f t="shared" si="14"/>
        <v>60811.212</v>
      </c>
      <c r="W18" s="87">
        <v>38147.82</v>
      </c>
      <c r="X18" s="88">
        <f t="shared" si="8"/>
        <v>29373.821400000001</v>
      </c>
      <c r="Y18" s="88">
        <v>41914.49</v>
      </c>
      <c r="Z18" s="88">
        <f t="shared" si="9"/>
        <v>32274.157299999999</v>
      </c>
      <c r="AA18" s="88">
        <v>45322.79</v>
      </c>
      <c r="AB18" s="88">
        <f t="shared" si="10"/>
        <v>34898.548300000002</v>
      </c>
      <c r="AC18" s="88">
        <v>21059</v>
      </c>
      <c r="AD18" s="88">
        <f t="shared" si="11"/>
        <v>16215.43</v>
      </c>
      <c r="AE18" s="88">
        <v>81678.179999999993</v>
      </c>
      <c r="AF18" s="88">
        <f t="shared" si="12"/>
        <v>62892.198599999989</v>
      </c>
      <c r="AG18" s="115">
        <f>E18+G18+I18+K18+M18+O18+Q18+S18+U18+W18+Y18+AA18+AC18+AE18</f>
        <v>667937.97</v>
      </c>
      <c r="AH18" s="115"/>
      <c r="AI18" s="12"/>
      <c r="AJ18" s="12"/>
      <c r="AK18" s="12"/>
      <c r="AL18" s="12"/>
      <c r="AM18" s="12"/>
      <c r="AN18" s="12"/>
    </row>
    <row r="19" spans="1:40" s="7" customFormat="1" ht="32.4" customHeight="1" x14ac:dyDescent="0.35">
      <c r="A19" s="83" t="s">
        <v>131</v>
      </c>
      <c r="B19" s="83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115"/>
      <c r="AH19" s="115"/>
      <c r="AI19" s="12"/>
      <c r="AJ19" s="12"/>
      <c r="AK19" s="12"/>
      <c r="AL19" s="12"/>
      <c r="AM19" s="12"/>
      <c r="AN19" s="12"/>
    </row>
    <row r="20" spans="1:40" s="7" customFormat="1" ht="54.9" customHeight="1" x14ac:dyDescent="0.3">
      <c r="A20" s="85" t="s">
        <v>3</v>
      </c>
      <c r="B20" s="52" t="s">
        <v>12</v>
      </c>
      <c r="C20" s="1" t="s">
        <v>100</v>
      </c>
      <c r="D20" s="86">
        <v>54068</v>
      </c>
      <c r="E20" s="87">
        <v>59592.5</v>
      </c>
      <c r="F20" s="87">
        <f>E20-E20*23%</f>
        <v>45886.224999999999</v>
      </c>
      <c r="G20" s="88">
        <v>59592.5</v>
      </c>
      <c r="H20" s="88">
        <f>G20-G20*23%</f>
        <v>45886.224999999999</v>
      </c>
      <c r="I20" s="88">
        <v>59592.5</v>
      </c>
      <c r="J20" s="88">
        <f>I20-I20*23%</f>
        <v>45886.224999999999</v>
      </c>
      <c r="K20" s="88">
        <v>59592.5</v>
      </c>
      <c r="L20" s="88">
        <f>K20-K20*23%</f>
        <v>45886.224999999999</v>
      </c>
      <c r="M20" s="88">
        <v>115425.43</v>
      </c>
      <c r="N20" s="88">
        <f>M20-M20*23%</f>
        <v>88877.581099999996</v>
      </c>
      <c r="O20" s="88">
        <v>59592.5</v>
      </c>
      <c r="P20" s="88">
        <f>O20-O20*23%</f>
        <v>45886.224999999999</v>
      </c>
      <c r="Q20" s="88">
        <v>65664.509999999995</v>
      </c>
      <c r="R20" s="88">
        <f>Q20-Q20*23%</f>
        <v>50561.672699999996</v>
      </c>
      <c r="S20" s="88">
        <v>59725.73</v>
      </c>
      <c r="T20" s="88">
        <f>S20-S20*23%</f>
        <v>45988.812100000003</v>
      </c>
      <c r="U20" s="88">
        <v>60947</v>
      </c>
      <c r="V20" s="88">
        <f>U20-U20*23%</f>
        <v>46929.19</v>
      </c>
      <c r="W20" s="88">
        <v>117257.98</v>
      </c>
      <c r="X20" s="88">
        <f>W20-W20*23%</f>
        <v>90288.6446</v>
      </c>
      <c r="Y20" s="88">
        <v>59725.73</v>
      </c>
      <c r="Z20" s="88">
        <f>Y20-Y20*23%</f>
        <v>45988.812100000003</v>
      </c>
      <c r="AA20" s="88">
        <v>114496.24</v>
      </c>
      <c r="AB20" s="88">
        <f>AA20-AA20*23%</f>
        <v>88162.104800000001</v>
      </c>
      <c r="AC20" s="88">
        <v>31372.1</v>
      </c>
      <c r="AD20" s="88">
        <f>AC20-AC20*23%</f>
        <v>24156.517</v>
      </c>
      <c r="AE20" s="88">
        <v>110804.7</v>
      </c>
      <c r="AF20" s="88">
        <f>AE20-AE20*23%</f>
        <v>85319.618999999992</v>
      </c>
      <c r="AG20" s="115">
        <f>E20+G20+I20+K20+M20+O20+Q20+S20+U20+W20+Y20+AA20+AC20+AE20</f>
        <v>1033381.9199999999</v>
      </c>
      <c r="AH20" s="115"/>
      <c r="AI20" s="12"/>
      <c r="AJ20" s="12"/>
      <c r="AK20" s="12"/>
      <c r="AL20" s="12"/>
      <c r="AM20" s="12"/>
      <c r="AN20" s="12"/>
    </row>
    <row r="21" spans="1:40" s="7" customFormat="1" ht="54.9" customHeight="1" x14ac:dyDescent="0.3">
      <c r="A21" s="11" t="s">
        <v>2</v>
      </c>
      <c r="B21" s="2" t="s">
        <v>40</v>
      </c>
      <c r="C21" s="1" t="s">
        <v>101</v>
      </c>
      <c r="D21" s="90">
        <v>41590</v>
      </c>
      <c r="E21" s="88">
        <v>51624.5</v>
      </c>
      <c r="F21" s="87">
        <f t="shared" ref="F21:F24" si="15">E21-E21*23%</f>
        <v>39750.864999999998</v>
      </c>
      <c r="G21" s="88">
        <f>49207.05+1581.49</f>
        <v>50788.54</v>
      </c>
      <c r="H21" s="87">
        <f t="shared" ref="H21:H24" si="16">G21-G21*23%</f>
        <v>39107.175799999997</v>
      </c>
      <c r="I21" s="88">
        <v>51624.5</v>
      </c>
      <c r="J21" s="88">
        <f t="shared" ref="J21:J24" si="17">I21-I21*23%</f>
        <v>39750.864999999998</v>
      </c>
      <c r="K21" s="88">
        <v>103873.66</v>
      </c>
      <c r="L21" s="88">
        <f t="shared" ref="L21:AA24" si="18">K21-K21*23%</f>
        <v>79982.718200000003</v>
      </c>
      <c r="M21" s="88">
        <v>40843.919999999998</v>
      </c>
      <c r="N21" s="88">
        <f t="shared" ref="N21:N23" si="19">M21-M21*23%</f>
        <v>31449.818399999996</v>
      </c>
      <c r="O21" s="88">
        <v>51624.5</v>
      </c>
      <c r="P21" s="88">
        <f t="shared" ref="P21:P23" si="20">O21-O21*23%</f>
        <v>39750.864999999998</v>
      </c>
      <c r="Q21" s="88">
        <v>51757.73</v>
      </c>
      <c r="R21" s="88">
        <f t="shared" ref="R21:R23" si="21">Q21-Q21*23%</f>
        <v>39853.452100000002</v>
      </c>
      <c r="S21" s="88">
        <v>102027.37</v>
      </c>
      <c r="T21" s="88">
        <f t="shared" ref="T21:T23" si="22">S21-S21*23%</f>
        <v>78561.074899999992</v>
      </c>
      <c r="U21" s="88">
        <v>50053.58</v>
      </c>
      <c r="V21" s="88">
        <f t="shared" ref="V21:V23" si="23">U21-U21*23%</f>
        <v>38541.256600000001</v>
      </c>
      <c r="W21" s="88">
        <v>51480.04</v>
      </c>
      <c r="X21" s="88">
        <f t="shared" ref="X21:X23" si="24">W21-W21*23%</f>
        <v>39639.630799999999</v>
      </c>
      <c r="Y21" s="88">
        <v>51757.73</v>
      </c>
      <c r="Z21" s="88">
        <f t="shared" ref="Z21:Z23" si="25">Y21-Y21*23%</f>
        <v>39853.452100000002</v>
      </c>
      <c r="AA21" s="88">
        <v>58584.11</v>
      </c>
      <c r="AB21" s="88">
        <f t="shared" ref="AB21:AF24" si="26">AA21-AA21*23%</f>
        <v>45109.7647</v>
      </c>
      <c r="AC21" s="88">
        <v>27085</v>
      </c>
      <c r="AD21" s="88">
        <f t="shared" ref="AD21:AD23" si="27">AC21-AC21*23%</f>
        <v>20855.45</v>
      </c>
      <c r="AE21" s="88">
        <v>73863.960000000006</v>
      </c>
      <c r="AF21" s="88">
        <f t="shared" ref="AF21:AF23" si="28">AE21-AE21*23%</f>
        <v>56875.249200000006</v>
      </c>
      <c r="AG21" s="115">
        <f>E21+G21+I21+K21+M21+O21+Q21+S21+U21+W21+Y21+AA21+AC21+AE21</f>
        <v>816989.1399999999</v>
      </c>
      <c r="AH21" s="115"/>
      <c r="AI21" s="12"/>
      <c r="AJ21" s="12"/>
      <c r="AK21" s="12"/>
      <c r="AL21" s="12"/>
      <c r="AM21" s="12"/>
      <c r="AN21" s="12"/>
    </row>
    <row r="22" spans="1:40" s="7" customFormat="1" ht="54.9" customHeight="1" x14ac:dyDescent="0.3">
      <c r="A22" s="92" t="s">
        <v>2</v>
      </c>
      <c r="B22" s="67" t="s">
        <v>66</v>
      </c>
      <c r="C22" s="93" t="s">
        <v>101</v>
      </c>
      <c r="D22" s="94">
        <v>41590</v>
      </c>
      <c r="E22" s="88">
        <v>45971.22</v>
      </c>
      <c r="F22" s="87">
        <f t="shared" si="15"/>
        <v>35397.839399999997</v>
      </c>
      <c r="G22" s="88">
        <v>46618.8</v>
      </c>
      <c r="H22" s="87">
        <f t="shared" si="16"/>
        <v>35896.476000000002</v>
      </c>
      <c r="I22" s="88">
        <v>65995.08</v>
      </c>
      <c r="J22" s="88">
        <f t="shared" si="17"/>
        <v>50816.211600000002</v>
      </c>
      <c r="K22" s="88">
        <v>23326.44</v>
      </c>
      <c r="L22" s="88">
        <f t="shared" si="18"/>
        <v>17961.358799999998</v>
      </c>
      <c r="M22" s="88">
        <v>44948.73</v>
      </c>
      <c r="N22" s="88">
        <f t="shared" si="19"/>
        <v>34610.522100000002</v>
      </c>
      <c r="O22" s="88">
        <v>46652.88</v>
      </c>
      <c r="P22" s="88">
        <f t="shared" si="20"/>
        <v>35922.717599999996</v>
      </c>
      <c r="Q22" s="88">
        <v>46786.11</v>
      </c>
      <c r="R22" s="88">
        <f t="shared" si="21"/>
        <v>36025.304700000001</v>
      </c>
      <c r="S22" s="88">
        <v>84900.05</v>
      </c>
      <c r="T22" s="88">
        <f t="shared" si="22"/>
        <v>65373.038500000002</v>
      </c>
      <c r="U22" s="88">
        <v>45081.96</v>
      </c>
      <c r="V22" s="88">
        <f t="shared" si="23"/>
        <v>34713.109199999999</v>
      </c>
      <c r="W22" s="88">
        <v>91236.96</v>
      </c>
      <c r="X22" s="88">
        <f t="shared" si="24"/>
        <v>70252.459200000012</v>
      </c>
      <c r="Y22" s="88">
        <v>46786.11</v>
      </c>
      <c r="Z22" s="88">
        <f t="shared" si="25"/>
        <v>36025.304700000001</v>
      </c>
      <c r="AA22" s="88">
        <v>48181.79</v>
      </c>
      <c r="AB22" s="88">
        <f t="shared" si="26"/>
        <v>37099.978300000002</v>
      </c>
      <c r="AC22" s="88">
        <v>24022</v>
      </c>
      <c r="AD22" s="88">
        <f t="shared" si="27"/>
        <v>18496.939999999999</v>
      </c>
      <c r="AE22" s="88">
        <v>73815.429999999993</v>
      </c>
      <c r="AF22" s="88">
        <f t="shared" si="28"/>
        <v>56837.881099999999</v>
      </c>
      <c r="AG22" s="115">
        <f>E22+G22+I22+K22+M22+O22+Q22+S22+U22+W22+Y22+AA22+AC22+AE22</f>
        <v>734323.56</v>
      </c>
      <c r="AH22" s="115"/>
      <c r="AI22" s="12"/>
      <c r="AJ22" s="12"/>
      <c r="AK22" s="12"/>
      <c r="AL22" s="12"/>
      <c r="AM22" s="12"/>
      <c r="AN22" s="12"/>
    </row>
    <row r="23" spans="1:40" s="7" customFormat="1" ht="54.9" customHeight="1" x14ac:dyDescent="0.3">
      <c r="A23" s="95"/>
      <c r="B23" s="67"/>
      <c r="C23" s="96"/>
      <c r="D23" s="97"/>
      <c r="E23" s="88">
        <v>0</v>
      </c>
      <c r="F23" s="87">
        <f t="shared" si="15"/>
        <v>0</v>
      </c>
      <c r="G23" s="88">
        <v>0</v>
      </c>
      <c r="H23" s="87">
        <f t="shared" si="16"/>
        <v>0</v>
      </c>
      <c r="I23" s="88">
        <v>0</v>
      </c>
      <c r="J23" s="88">
        <f t="shared" si="17"/>
        <v>0</v>
      </c>
      <c r="K23" s="88">
        <v>0</v>
      </c>
      <c r="L23" s="88">
        <f t="shared" si="18"/>
        <v>0</v>
      </c>
      <c r="M23" s="88">
        <v>0</v>
      </c>
      <c r="N23" s="88">
        <f t="shared" si="19"/>
        <v>0</v>
      </c>
      <c r="O23" s="88">
        <v>0</v>
      </c>
      <c r="P23" s="88">
        <f t="shared" si="20"/>
        <v>0</v>
      </c>
      <c r="Q23" s="88">
        <v>0</v>
      </c>
      <c r="R23" s="88">
        <f t="shared" si="21"/>
        <v>0</v>
      </c>
      <c r="S23" s="88">
        <v>0</v>
      </c>
      <c r="T23" s="88">
        <f t="shared" si="22"/>
        <v>0</v>
      </c>
      <c r="U23" s="88">
        <v>0</v>
      </c>
      <c r="V23" s="88">
        <f t="shared" si="23"/>
        <v>0</v>
      </c>
      <c r="W23" s="88">
        <v>0</v>
      </c>
      <c r="X23" s="88">
        <f t="shared" si="24"/>
        <v>0</v>
      </c>
      <c r="Y23" s="88">
        <v>0</v>
      </c>
      <c r="Z23" s="88">
        <f t="shared" si="25"/>
        <v>0</v>
      </c>
      <c r="AA23" s="88">
        <v>8964.2000000000007</v>
      </c>
      <c r="AB23" s="88">
        <f t="shared" si="26"/>
        <v>6902.4340000000011</v>
      </c>
      <c r="AC23" s="88">
        <v>0</v>
      </c>
      <c r="AD23" s="88">
        <f t="shared" si="27"/>
        <v>0</v>
      </c>
      <c r="AE23" s="88">
        <v>0</v>
      </c>
      <c r="AF23" s="88">
        <f t="shared" si="28"/>
        <v>0</v>
      </c>
      <c r="AG23" s="115">
        <f>E23+G23+I23+K23+M23+O23+Q23+S23+U23+W23+Y23+AA23+AC23+AE23</f>
        <v>8964.2000000000007</v>
      </c>
      <c r="AH23" s="115"/>
      <c r="AI23" s="12"/>
      <c r="AJ23" s="12"/>
      <c r="AK23" s="12"/>
      <c r="AL23" s="12"/>
      <c r="AM23" s="12"/>
      <c r="AN23" s="12"/>
    </row>
    <row r="24" spans="1:40" s="60" customFormat="1" ht="54.9" customHeight="1" x14ac:dyDescent="0.3">
      <c r="A24" s="11" t="s">
        <v>2</v>
      </c>
      <c r="B24" s="51" t="s">
        <v>48</v>
      </c>
      <c r="C24" s="1" t="s">
        <v>101</v>
      </c>
      <c r="D24" s="90">
        <v>41590</v>
      </c>
      <c r="E24" s="88">
        <v>41099.599999999999</v>
      </c>
      <c r="F24" s="87">
        <f t="shared" si="15"/>
        <v>31646.691999999999</v>
      </c>
      <c r="G24" s="88">
        <v>41099.599999999999</v>
      </c>
      <c r="H24" s="87">
        <f t="shared" si="16"/>
        <v>31646.691999999999</v>
      </c>
      <c r="I24" s="88">
        <v>31835.79</v>
      </c>
      <c r="J24" s="88">
        <f t="shared" si="17"/>
        <v>24513.558300000001</v>
      </c>
      <c r="K24" s="88">
        <v>0</v>
      </c>
      <c r="L24" s="88">
        <f t="shared" si="18"/>
        <v>0</v>
      </c>
      <c r="M24" s="88">
        <f t="shared" si="18"/>
        <v>0</v>
      </c>
      <c r="N24" s="88">
        <f t="shared" si="18"/>
        <v>0</v>
      </c>
      <c r="O24" s="88">
        <f t="shared" si="18"/>
        <v>0</v>
      </c>
      <c r="P24" s="88">
        <f t="shared" si="18"/>
        <v>0</v>
      </c>
      <c r="Q24" s="88">
        <f t="shared" si="18"/>
        <v>0</v>
      </c>
      <c r="R24" s="88">
        <f t="shared" si="18"/>
        <v>0</v>
      </c>
      <c r="S24" s="88">
        <f t="shared" si="18"/>
        <v>0</v>
      </c>
      <c r="T24" s="88">
        <f t="shared" si="18"/>
        <v>0</v>
      </c>
      <c r="U24" s="88">
        <f t="shared" si="18"/>
        <v>0</v>
      </c>
      <c r="V24" s="88">
        <f t="shared" si="18"/>
        <v>0</v>
      </c>
      <c r="W24" s="88">
        <f t="shared" si="18"/>
        <v>0</v>
      </c>
      <c r="X24" s="88">
        <f t="shared" si="18"/>
        <v>0</v>
      </c>
      <c r="Y24" s="88">
        <f t="shared" si="18"/>
        <v>0</v>
      </c>
      <c r="Z24" s="88">
        <f t="shared" si="18"/>
        <v>0</v>
      </c>
      <c r="AA24" s="88">
        <f t="shared" si="18"/>
        <v>0</v>
      </c>
      <c r="AB24" s="88">
        <f t="shared" si="26"/>
        <v>0</v>
      </c>
      <c r="AC24" s="88">
        <f t="shared" si="26"/>
        <v>0</v>
      </c>
      <c r="AD24" s="88">
        <f t="shared" si="26"/>
        <v>0</v>
      </c>
      <c r="AE24" s="88">
        <f t="shared" si="26"/>
        <v>0</v>
      </c>
      <c r="AF24" s="88">
        <f t="shared" si="26"/>
        <v>0</v>
      </c>
      <c r="AG24" s="115">
        <f>E24+G24+I24+K24+M24+O24+Q24+S24+U24+W24+Y24+AA24+AC24+AE24</f>
        <v>114034.98999999999</v>
      </c>
      <c r="AH24" s="115"/>
      <c r="AI24" s="59"/>
      <c r="AJ24" s="59"/>
      <c r="AK24" s="59"/>
      <c r="AL24" s="59"/>
      <c r="AM24" s="59"/>
      <c r="AN24" s="59"/>
    </row>
    <row r="25" spans="1:40" s="13" customFormat="1" ht="32.4" customHeight="1" x14ac:dyDescent="0.35">
      <c r="A25" s="83" t="s">
        <v>132</v>
      </c>
      <c r="B25" s="83"/>
      <c r="C25" s="83"/>
      <c r="D25" s="83"/>
      <c r="E25" s="83"/>
      <c r="F25" s="83"/>
      <c r="G25" s="83"/>
      <c r="H25" s="83"/>
      <c r="I25" s="83"/>
      <c r="J25" s="83"/>
      <c r="K25" s="83"/>
      <c r="L25" s="83"/>
      <c r="M25" s="83"/>
      <c r="N25" s="83"/>
      <c r="O25" s="83"/>
      <c r="P25" s="83"/>
      <c r="Q25" s="83"/>
      <c r="R25" s="83"/>
      <c r="S25" s="83"/>
      <c r="T25" s="83"/>
      <c r="U25" s="83"/>
      <c r="V25" s="83"/>
      <c r="W25" s="83"/>
      <c r="X25" s="83"/>
      <c r="Y25" s="83"/>
      <c r="Z25" s="83"/>
      <c r="AA25" s="83"/>
      <c r="AB25" s="83"/>
      <c r="AC25" s="83"/>
      <c r="AD25" s="83"/>
      <c r="AE25" s="83"/>
      <c r="AF25" s="83"/>
      <c r="AG25" s="116"/>
      <c r="AH25" s="116"/>
      <c r="AI25" s="44"/>
      <c r="AJ25" s="44"/>
      <c r="AK25" s="44"/>
      <c r="AL25" s="44"/>
      <c r="AM25" s="44"/>
      <c r="AN25" s="44"/>
    </row>
    <row r="26" spans="1:40" s="63" customFormat="1" ht="54.9" customHeight="1" x14ac:dyDescent="0.35">
      <c r="A26" s="99" t="s">
        <v>17</v>
      </c>
      <c r="B26" s="51" t="s">
        <v>67</v>
      </c>
      <c r="C26" s="100" t="s">
        <v>98</v>
      </c>
      <c r="D26" s="101">
        <v>100740</v>
      </c>
      <c r="E26" s="88">
        <v>86425</v>
      </c>
      <c r="F26" s="88">
        <f>E26-E26*23%</f>
        <v>66547.25</v>
      </c>
      <c r="G26" s="88">
        <v>71480.55</v>
      </c>
      <c r="H26" s="88">
        <f>G26-G26*23%</f>
        <v>55040.023500000003</v>
      </c>
      <c r="I26" s="88">
        <v>0</v>
      </c>
      <c r="J26" s="88">
        <v>0</v>
      </c>
      <c r="K26" s="88">
        <v>0</v>
      </c>
      <c r="L26" s="88">
        <v>0</v>
      </c>
      <c r="M26" s="88">
        <v>0</v>
      </c>
      <c r="N26" s="88">
        <v>0</v>
      </c>
      <c r="O26" s="88">
        <v>0</v>
      </c>
      <c r="P26" s="88">
        <v>0</v>
      </c>
      <c r="Q26" s="88">
        <v>0</v>
      </c>
      <c r="R26" s="88">
        <v>0</v>
      </c>
      <c r="S26" s="88">
        <v>0</v>
      </c>
      <c r="T26" s="88">
        <v>0</v>
      </c>
      <c r="U26" s="88">
        <v>0</v>
      </c>
      <c r="V26" s="88">
        <v>0</v>
      </c>
      <c r="W26" s="88">
        <v>0</v>
      </c>
      <c r="X26" s="88">
        <v>0</v>
      </c>
      <c r="Y26" s="88">
        <v>0</v>
      </c>
      <c r="Z26" s="88">
        <v>0</v>
      </c>
      <c r="AA26" s="88">
        <v>0</v>
      </c>
      <c r="AB26" s="88">
        <v>0</v>
      </c>
      <c r="AC26" s="88">
        <v>0</v>
      </c>
      <c r="AD26" s="88">
        <v>0</v>
      </c>
      <c r="AE26" s="88">
        <v>0</v>
      </c>
      <c r="AF26" s="88">
        <v>0</v>
      </c>
      <c r="AG26" s="115">
        <f>E26+G26+I26+K26+M26+O26+Q26+S26+U26+W26+Y26+AA26+AC26+AE26</f>
        <v>157905.54999999999</v>
      </c>
      <c r="AH26" s="116"/>
      <c r="AI26" s="62"/>
      <c r="AJ26" s="62"/>
      <c r="AK26" s="62"/>
      <c r="AL26" s="62"/>
      <c r="AM26" s="62"/>
      <c r="AN26" s="62"/>
    </row>
    <row r="27" spans="1:40" s="13" customFormat="1" ht="54.9" customHeight="1" x14ac:dyDescent="0.35">
      <c r="A27" s="99"/>
      <c r="B27" s="51"/>
      <c r="C27" s="100"/>
      <c r="D27" s="101"/>
      <c r="E27" s="88">
        <v>0</v>
      </c>
      <c r="F27" s="88">
        <f>E27-E27*23%</f>
        <v>0</v>
      </c>
      <c r="G27" s="88">
        <v>49327.25</v>
      </c>
      <c r="H27" s="88">
        <f>G27-G27*23%</f>
        <v>37981.982499999998</v>
      </c>
      <c r="I27" s="88">
        <v>75991.25</v>
      </c>
      <c r="J27" s="88">
        <f>I27-I27*23%</f>
        <v>58513.262499999997</v>
      </c>
      <c r="K27" s="88">
        <v>64315.24</v>
      </c>
      <c r="L27" s="88">
        <f>K27-K27*23%</f>
        <v>49522.734799999998</v>
      </c>
      <c r="M27" s="88">
        <v>69082.960000000006</v>
      </c>
      <c r="N27" s="88">
        <f>M27-M27*23%</f>
        <v>53193.879200000003</v>
      </c>
      <c r="O27" s="88">
        <v>77274.55</v>
      </c>
      <c r="P27" s="88">
        <f>O27-O27*23%</f>
        <v>59501.4035</v>
      </c>
      <c r="Q27" s="88">
        <v>168364.63</v>
      </c>
      <c r="R27" s="88">
        <f>Q27-Q27*23%</f>
        <v>129640.7651</v>
      </c>
      <c r="S27" s="88">
        <v>43761.81</v>
      </c>
      <c r="T27" s="88">
        <f>S27-S27*23%</f>
        <v>33696.593699999998</v>
      </c>
      <c r="U27" s="88">
        <v>69227.63</v>
      </c>
      <c r="V27" s="88">
        <f>U27-U27*23%</f>
        <v>53305.275099999999</v>
      </c>
      <c r="W27" s="88">
        <f>76570.85+5702.62</f>
        <v>82273.47</v>
      </c>
      <c r="X27" s="88">
        <f>W27-W27*23%</f>
        <v>63350.571899999995</v>
      </c>
      <c r="Y27" s="88">
        <v>158103.16</v>
      </c>
      <c r="Z27" s="88">
        <f>Y27-Y27*23%</f>
        <v>121739.4332</v>
      </c>
      <c r="AA27" s="88">
        <v>96561.71</v>
      </c>
      <c r="AB27" s="88">
        <f>AA27-AA27*23%</f>
        <v>74352.516700000007</v>
      </c>
      <c r="AC27" s="88">
        <v>26955.34</v>
      </c>
      <c r="AD27" s="88">
        <f>AC27-AC27*23%</f>
        <v>20755.611799999999</v>
      </c>
      <c r="AE27" s="88">
        <v>160346.16</v>
      </c>
      <c r="AF27" s="88">
        <f>AE27-AE27*23%</f>
        <v>123466.5432</v>
      </c>
      <c r="AG27" s="115">
        <f>E27+G27+I27+K27+M27+O27+Q27+S27+U27+W27+Y27+AA27+AC27+AE27</f>
        <v>1141585.1599999999</v>
      </c>
      <c r="AH27" s="116"/>
      <c r="AI27" s="44"/>
      <c r="AJ27" s="44"/>
      <c r="AK27" s="44"/>
      <c r="AL27" s="44"/>
      <c r="AM27" s="44"/>
      <c r="AN27" s="44"/>
    </row>
    <row r="28" spans="1:40" s="7" customFormat="1" ht="27.6" customHeight="1" x14ac:dyDescent="0.35">
      <c r="A28" s="84" t="s">
        <v>133</v>
      </c>
      <c r="B28" s="84"/>
      <c r="C28" s="84"/>
      <c r="D28" s="84"/>
      <c r="E28" s="84"/>
      <c r="F28" s="84"/>
      <c r="G28" s="84"/>
      <c r="H28" s="84"/>
      <c r="I28" s="84"/>
      <c r="J28" s="84"/>
      <c r="K28" s="84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84"/>
      <c r="AC28" s="84"/>
      <c r="AD28" s="84"/>
      <c r="AE28" s="84"/>
      <c r="AF28" s="84"/>
      <c r="AG28" s="115"/>
      <c r="AH28" s="115"/>
      <c r="AI28" s="12"/>
      <c r="AJ28" s="12"/>
      <c r="AK28" s="12"/>
      <c r="AL28" s="12"/>
      <c r="AM28" s="12"/>
      <c r="AN28" s="12"/>
    </row>
    <row r="29" spans="1:40" s="60" customFormat="1" ht="54.9" customHeight="1" x14ac:dyDescent="0.3">
      <c r="A29" s="91" t="s">
        <v>3</v>
      </c>
      <c r="B29" s="51" t="s">
        <v>25</v>
      </c>
      <c r="C29" s="1" t="s">
        <v>100</v>
      </c>
      <c r="D29" s="90">
        <v>54068</v>
      </c>
      <c r="E29" s="88">
        <v>59924.7</v>
      </c>
      <c r="F29" s="88">
        <f>E29-E29*23%</f>
        <v>46142.019</v>
      </c>
      <c r="G29" s="88">
        <v>57924.7</v>
      </c>
      <c r="H29" s="88">
        <f>G29-G29*23%</f>
        <v>44602.019</v>
      </c>
      <c r="I29" s="88">
        <v>57924.7</v>
      </c>
      <c r="J29" s="88">
        <f>I29-I29*23%</f>
        <v>44602.019</v>
      </c>
      <c r="K29" s="88">
        <v>58024.7</v>
      </c>
      <c r="L29" s="88">
        <f>K29-K29*23%</f>
        <v>44679.019</v>
      </c>
      <c r="M29" s="88">
        <v>107028.25</v>
      </c>
      <c r="N29" s="88">
        <f>M29-M29*23%</f>
        <v>82411.752500000002</v>
      </c>
      <c r="O29" s="88">
        <v>58024.7</v>
      </c>
      <c r="P29" s="88">
        <f>O29-O29*23%</f>
        <v>44679.019</v>
      </c>
      <c r="Q29" s="88">
        <v>58157.93</v>
      </c>
      <c r="R29" s="88">
        <f>Q29-Q29*23%</f>
        <v>44781.606099999997</v>
      </c>
      <c r="S29" s="88">
        <v>68336.100000000006</v>
      </c>
      <c r="T29" s="88">
        <f>S29-S29*23%</f>
        <v>52618.797000000006</v>
      </c>
      <c r="U29" s="88">
        <v>100108.86</v>
      </c>
      <c r="V29" s="88">
        <f>U29-U29*23%</f>
        <v>77083.822199999995</v>
      </c>
      <c r="W29" s="88">
        <v>56198.18</v>
      </c>
      <c r="X29" s="88">
        <f>W29-W29*23%</f>
        <v>43272.598599999998</v>
      </c>
      <c r="Y29" s="88">
        <v>58157.93</v>
      </c>
      <c r="Z29" s="88">
        <f>Y29-Y29*23%</f>
        <v>44781.606099999997</v>
      </c>
      <c r="AA29" s="88">
        <v>62179.68</v>
      </c>
      <c r="AB29" s="88">
        <f>AA29-AA29*23%</f>
        <v>47878.353600000002</v>
      </c>
      <c r="AC29" s="88">
        <v>30901.759999999998</v>
      </c>
      <c r="AD29" s="88">
        <f>AC29-AC29*23%</f>
        <v>23794.355199999998</v>
      </c>
      <c r="AE29" s="88">
        <v>109112.32000000001</v>
      </c>
      <c r="AF29" s="88">
        <f>AE29-AE29*23%</f>
        <v>84016.486400000009</v>
      </c>
      <c r="AG29" s="115">
        <f>E29+G29+I29+K29+M29+O29+Q29+S29+U29+W29+Y29+AA29+AC29+AE29</f>
        <v>942004.51000000024</v>
      </c>
      <c r="AH29" s="115"/>
      <c r="AI29" s="59"/>
      <c r="AJ29" s="59"/>
      <c r="AK29" s="59"/>
      <c r="AL29" s="59"/>
      <c r="AM29" s="59"/>
      <c r="AN29" s="59"/>
    </row>
    <row r="30" spans="1:40" s="7" customFormat="1" ht="54.9" customHeight="1" x14ac:dyDescent="0.3">
      <c r="A30" s="11" t="s">
        <v>2</v>
      </c>
      <c r="B30" s="2" t="s">
        <v>50</v>
      </c>
      <c r="C30" s="1" t="s">
        <v>101</v>
      </c>
      <c r="D30" s="90">
        <v>41590</v>
      </c>
      <c r="E30" s="88">
        <v>51624.5</v>
      </c>
      <c r="F30" s="88">
        <f t="shared" ref="F30:F32" si="29">E30-E30*23%</f>
        <v>39750.864999999998</v>
      </c>
      <c r="G30" s="88">
        <v>51624.5</v>
      </c>
      <c r="H30" s="88">
        <f t="shared" ref="H30" si="30">G30-G30*23%</f>
        <v>39750.864999999998</v>
      </c>
      <c r="I30" s="88">
        <v>51624.5</v>
      </c>
      <c r="J30" s="88">
        <f t="shared" ref="J30:J33" si="31">I30-I30*23%</f>
        <v>39750.864999999998</v>
      </c>
      <c r="K30" s="88">
        <v>51624.5</v>
      </c>
      <c r="L30" s="88">
        <f t="shared" ref="L30:L33" si="32">K30-K30*23%</f>
        <v>39750.864999999998</v>
      </c>
      <c r="M30" s="88">
        <v>104722.49</v>
      </c>
      <c r="N30" s="88">
        <f t="shared" ref="N30:N33" si="33">M30-M30*23%</f>
        <v>80636.317299999995</v>
      </c>
      <c r="O30" s="88">
        <v>39332.949999999997</v>
      </c>
      <c r="P30" s="88">
        <f t="shared" ref="P30:P33" si="34">O30-O30*23%</f>
        <v>30286.371499999997</v>
      </c>
      <c r="Q30" s="88">
        <v>51757.73</v>
      </c>
      <c r="R30" s="88">
        <f t="shared" ref="R30:R33" si="35">Q30-Q30*23%</f>
        <v>39853.452100000002</v>
      </c>
      <c r="S30" s="88">
        <v>50506.73</v>
      </c>
      <c r="T30" s="88">
        <f t="shared" ref="T30:T33" si="36">S30-S30*23%</f>
        <v>38890.182100000005</v>
      </c>
      <c r="U30" s="88">
        <v>100756.58</v>
      </c>
      <c r="V30" s="88">
        <f t="shared" ref="V30:V33" si="37">U30-U30*23%</f>
        <v>77582.566600000006</v>
      </c>
      <c r="W30" s="88">
        <v>50053.58</v>
      </c>
      <c r="X30" s="88">
        <f t="shared" ref="X30:X33" si="38">W30-W30*23%</f>
        <v>38541.256600000001</v>
      </c>
      <c r="Y30" s="88">
        <v>51757.73</v>
      </c>
      <c r="Z30" s="88">
        <f t="shared" ref="Z30:Z33" si="39">Y30-Y30*23%</f>
        <v>39853.452100000002</v>
      </c>
      <c r="AA30" s="88">
        <v>63414.03</v>
      </c>
      <c r="AB30" s="88">
        <f t="shared" ref="AB30:AB33" si="40">AA30-AA30*23%</f>
        <v>48828.803099999997</v>
      </c>
      <c r="AC30" s="88">
        <v>22160.46</v>
      </c>
      <c r="AD30" s="88">
        <f t="shared" ref="AD30:AD33" si="41">AC30-AC30*23%</f>
        <v>17063.554199999999</v>
      </c>
      <c r="AE30" s="88">
        <v>77052.27</v>
      </c>
      <c r="AF30" s="88">
        <f>AE30-AE30*23%</f>
        <v>59330.247900000002</v>
      </c>
      <c r="AG30" s="115">
        <f>E30+G30+I30+K30+M30+O30+Q30+S30+U30+W30+Y30+AA30+AC30+AE30</f>
        <v>818012.54999999993</v>
      </c>
      <c r="AH30" s="115"/>
      <c r="AI30" s="12"/>
      <c r="AJ30" s="12"/>
      <c r="AK30" s="12"/>
      <c r="AL30" s="12"/>
      <c r="AM30" s="12"/>
      <c r="AN30" s="12"/>
    </row>
    <row r="31" spans="1:40" s="61" customFormat="1" ht="54.9" customHeight="1" x14ac:dyDescent="0.3">
      <c r="A31" s="102" t="s">
        <v>2</v>
      </c>
      <c r="B31" s="2" t="s">
        <v>36</v>
      </c>
      <c r="C31" s="1" t="s">
        <v>102</v>
      </c>
      <c r="D31" s="90">
        <v>18458</v>
      </c>
      <c r="E31" s="88">
        <f>28132.08+8700.89</f>
        <v>36832.97</v>
      </c>
      <c r="F31" s="88">
        <f t="shared" si="29"/>
        <v>28361.386900000001</v>
      </c>
      <c r="G31" s="88">
        <v>27003.919999999998</v>
      </c>
      <c r="H31" s="88">
        <f t="shared" ref="H31:H33" si="42">G31-G31*23%</f>
        <v>20793.018399999997</v>
      </c>
      <c r="I31" s="88">
        <v>27003.919999999998</v>
      </c>
      <c r="J31" s="88">
        <f t="shared" si="31"/>
        <v>20793.018399999997</v>
      </c>
      <c r="K31" s="88">
        <v>27003.919999999998</v>
      </c>
      <c r="L31" s="88">
        <f t="shared" si="32"/>
        <v>20793.018399999997</v>
      </c>
      <c r="M31" s="88">
        <v>27003.919999999998</v>
      </c>
      <c r="N31" s="88">
        <f t="shared" si="33"/>
        <v>20793.018399999997</v>
      </c>
      <c r="O31" s="88">
        <v>29678.55</v>
      </c>
      <c r="P31" s="88">
        <f t="shared" si="34"/>
        <v>22852.483499999998</v>
      </c>
      <c r="Q31" s="88">
        <v>34610.61</v>
      </c>
      <c r="R31" s="88">
        <f t="shared" si="35"/>
        <v>26650.169699999999</v>
      </c>
      <c r="S31" s="88">
        <v>6266.26</v>
      </c>
      <c r="T31" s="88">
        <f t="shared" si="36"/>
        <v>4825.0201999999999</v>
      </c>
      <c r="U31" s="88">
        <v>0</v>
      </c>
      <c r="V31" s="88">
        <f t="shared" si="37"/>
        <v>0</v>
      </c>
      <c r="W31" s="88">
        <v>0</v>
      </c>
      <c r="X31" s="88">
        <f t="shared" si="38"/>
        <v>0</v>
      </c>
      <c r="Y31" s="88">
        <v>0</v>
      </c>
      <c r="Z31" s="88">
        <f t="shared" si="39"/>
        <v>0</v>
      </c>
      <c r="AA31" s="88">
        <v>0</v>
      </c>
      <c r="AB31" s="88">
        <f t="shared" si="40"/>
        <v>0</v>
      </c>
      <c r="AC31" s="88">
        <v>0</v>
      </c>
      <c r="AD31" s="88">
        <f t="shared" si="41"/>
        <v>0</v>
      </c>
      <c r="AE31" s="88">
        <v>0</v>
      </c>
      <c r="AF31" s="88">
        <f t="shared" ref="AF31:AF33" si="43">AE31-AE31*23%</f>
        <v>0</v>
      </c>
      <c r="AG31" s="115">
        <f>E31+G31+I31+K31+M31+O31+Q31+S31+U31+W31+Y31+AA31+AC31+AE31</f>
        <v>215404.07</v>
      </c>
      <c r="AH31" s="117"/>
      <c r="AI31" s="64"/>
      <c r="AJ31" s="64"/>
      <c r="AK31" s="64"/>
      <c r="AL31" s="64"/>
      <c r="AM31" s="64"/>
      <c r="AN31" s="64"/>
    </row>
    <row r="32" spans="1:40" s="45" customFormat="1" ht="54.9" customHeight="1" x14ac:dyDescent="0.3">
      <c r="A32" s="98" t="s">
        <v>4</v>
      </c>
      <c r="B32" s="1" t="s">
        <v>51</v>
      </c>
      <c r="C32" s="1" t="s">
        <v>101</v>
      </c>
      <c r="D32" s="90">
        <v>41590</v>
      </c>
      <c r="E32" s="87">
        <v>50350.239999999998</v>
      </c>
      <c r="F32" s="88">
        <f t="shared" si="29"/>
        <v>38769.684799999995</v>
      </c>
      <c r="G32" s="87">
        <v>43394.58</v>
      </c>
      <c r="H32" s="88">
        <f t="shared" si="42"/>
        <v>33413.8266</v>
      </c>
      <c r="I32" s="87">
        <v>48216.2</v>
      </c>
      <c r="J32" s="88">
        <f t="shared" si="31"/>
        <v>37126.473999999995</v>
      </c>
      <c r="K32" s="87">
        <v>46381.68</v>
      </c>
      <c r="L32" s="88">
        <f t="shared" si="32"/>
        <v>35713.893599999996</v>
      </c>
      <c r="M32" s="87">
        <v>46512.05</v>
      </c>
      <c r="N32" s="88">
        <f t="shared" si="33"/>
        <v>35814.2785</v>
      </c>
      <c r="O32" s="87">
        <v>48216.2</v>
      </c>
      <c r="P32" s="88">
        <f t="shared" si="34"/>
        <v>37126.473999999995</v>
      </c>
      <c r="Q32" s="87">
        <v>89537.98</v>
      </c>
      <c r="R32" s="88">
        <f t="shared" si="35"/>
        <v>68944.244599999991</v>
      </c>
      <c r="S32" s="87">
        <v>49832.09</v>
      </c>
      <c r="T32" s="88">
        <f t="shared" si="36"/>
        <v>38370.709299999995</v>
      </c>
      <c r="U32" s="87">
        <v>38164.31</v>
      </c>
      <c r="V32" s="88">
        <f t="shared" si="37"/>
        <v>29386.518700000001</v>
      </c>
      <c r="W32" s="87">
        <v>105410.96</v>
      </c>
      <c r="X32" s="88">
        <f t="shared" si="38"/>
        <v>81166.439200000008</v>
      </c>
      <c r="Y32" s="87">
        <v>49031.09</v>
      </c>
      <c r="Z32" s="88">
        <f t="shared" si="39"/>
        <v>37753.939299999998</v>
      </c>
      <c r="AA32" s="87">
        <v>52439.39</v>
      </c>
      <c r="AB32" s="88">
        <f t="shared" si="40"/>
        <v>40378.330300000001</v>
      </c>
      <c r="AC32" s="87">
        <v>27920.59</v>
      </c>
      <c r="AD32" s="88">
        <f t="shared" si="41"/>
        <v>21498.854299999999</v>
      </c>
      <c r="AE32" s="87">
        <v>72341.37</v>
      </c>
      <c r="AF32" s="88">
        <f t="shared" si="43"/>
        <v>55702.854899999991</v>
      </c>
      <c r="AG32" s="117">
        <f>E32+G32+I32+K32+M32+O32+Q32+S32+U32+W32+Y32+AA32+AC32+AE32</f>
        <v>767748.73</v>
      </c>
      <c r="AH32" s="117"/>
    </row>
    <row r="33" spans="1:40" s="7" customFormat="1" ht="54.9" customHeight="1" x14ac:dyDescent="0.3">
      <c r="A33" s="98" t="s">
        <v>4</v>
      </c>
      <c r="B33" s="1" t="s">
        <v>49</v>
      </c>
      <c r="C33" s="1" t="s">
        <v>101</v>
      </c>
      <c r="D33" s="90">
        <v>41590</v>
      </c>
      <c r="E33" s="87">
        <v>0</v>
      </c>
      <c r="F33" s="88">
        <v>0</v>
      </c>
      <c r="G33" s="87">
        <v>36137.15</v>
      </c>
      <c r="H33" s="88">
        <f t="shared" si="42"/>
        <v>27825.605500000001</v>
      </c>
      <c r="I33" s="87">
        <v>51624.5</v>
      </c>
      <c r="J33" s="88">
        <f t="shared" si="31"/>
        <v>39750.864999999998</v>
      </c>
      <c r="K33" s="87">
        <v>51624.5</v>
      </c>
      <c r="L33" s="88">
        <f t="shared" si="32"/>
        <v>39750.864999999998</v>
      </c>
      <c r="M33" s="87">
        <v>49920.35</v>
      </c>
      <c r="N33" s="88">
        <f t="shared" si="33"/>
        <v>38438.669499999996</v>
      </c>
      <c r="O33" s="87">
        <v>51624.5</v>
      </c>
      <c r="P33" s="88">
        <f t="shared" si="34"/>
        <v>39750.864999999998</v>
      </c>
      <c r="Q33" s="87">
        <v>103550.73</v>
      </c>
      <c r="R33" s="88">
        <f t="shared" si="35"/>
        <v>79734.062099999996</v>
      </c>
      <c r="S33" s="87">
        <v>51757.73</v>
      </c>
      <c r="T33" s="88">
        <f t="shared" si="36"/>
        <v>39853.452100000002</v>
      </c>
      <c r="U33" s="87">
        <v>92816.5</v>
      </c>
      <c r="V33" s="88">
        <f t="shared" si="37"/>
        <v>71468.705000000002</v>
      </c>
      <c r="W33" s="87">
        <v>50053.58</v>
      </c>
      <c r="X33" s="88">
        <f t="shared" si="38"/>
        <v>38541.256600000001</v>
      </c>
      <c r="Y33" s="87">
        <v>51757.73</v>
      </c>
      <c r="Z33" s="88">
        <f t="shared" si="39"/>
        <v>39853.452100000002</v>
      </c>
      <c r="AA33" s="87">
        <v>55166.03</v>
      </c>
      <c r="AB33" s="88">
        <f t="shared" si="40"/>
        <v>42477.843099999998</v>
      </c>
      <c r="AC33" s="87">
        <v>27085</v>
      </c>
      <c r="AD33" s="88">
        <f t="shared" si="41"/>
        <v>20855.45</v>
      </c>
      <c r="AE33" s="87">
        <v>82049</v>
      </c>
      <c r="AF33" s="88">
        <f t="shared" si="43"/>
        <v>63177.729999999996</v>
      </c>
      <c r="AG33" s="117">
        <f>E33+G33+I33+K33+M33+O33+Q33+S33+U33+W33+Y33+AA33+AC33+AE33</f>
        <v>755167.29999999993</v>
      </c>
      <c r="AH33" s="115"/>
      <c r="AI33" s="12"/>
      <c r="AJ33" s="12"/>
      <c r="AK33" s="12"/>
      <c r="AL33" s="12"/>
      <c r="AM33" s="12"/>
      <c r="AN33" s="12"/>
    </row>
    <row r="34" spans="1:40" s="66" customFormat="1" ht="58.8" customHeight="1" x14ac:dyDescent="0.35">
      <c r="A34" s="77" t="s">
        <v>134</v>
      </c>
      <c r="B34" s="77"/>
      <c r="C34" s="77"/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7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118"/>
      <c r="AH34" s="118"/>
      <c r="AI34" s="65"/>
      <c r="AJ34" s="65"/>
      <c r="AK34" s="65"/>
      <c r="AL34" s="65"/>
      <c r="AM34" s="65"/>
      <c r="AN34" s="65"/>
    </row>
    <row r="35" spans="1:40" s="7" customFormat="1" ht="54.9" customHeight="1" x14ac:dyDescent="0.3">
      <c r="A35" s="85" t="s">
        <v>3</v>
      </c>
      <c r="B35" s="52" t="s">
        <v>23</v>
      </c>
      <c r="C35" s="1" t="s">
        <v>100</v>
      </c>
      <c r="D35" s="86">
        <v>54068</v>
      </c>
      <c r="E35" s="87">
        <v>59792.5</v>
      </c>
      <c r="F35" s="87">
        <f>E35-E35*23%</f>
        <v>46040.224999999999</v>
      </c>
      <c r="G35" s="87">
        <v>59392.5</v>
      </c>
      <c r="H35" s="87">
        <f>G35-G35*23%</f>
        <v>45732.224999999999</v>
      </c>
      <c r="I35" s="87">
        <v>59392.5</v>
      </c>
      <c r="J35" s="87">
        <f>I35-I35*23%</f>
        <v>45732.224999999999</v>
      </c>
      <c r="K35" s="87">
        <v>65083.54</v>
      </c>
      <c r="L35" s="87">
        <f>K35-K35*23%</f>
        <v>50114.325799999999</v>
      </c>
      <c r="M35" s="87">
        <v>46990.43</v>
      </c>
      <c r="N35" s="87">
        <f>M35-M35*23%</f>
        <v>36182.631099999999</v>
      </c>
      <c r="O35" s="87">
        <v>103245.15</v>
      </c>
      <c r="P35" s="87">
        <f>O35-O35*23%</f>
        <v>79498.765499999994</v>
      </c>
      <c r="Q35" s="87">
        <v>31056.91</v>
      </c>
      <c r="R35" s="87">
        <f>Q35-Q35*23%</f>
        <v>23913.8207</v>
      </c>
      <c r="S35" s="87">
        <f>77707.43+8813.16</f>
        <v>86520.59</v>
      </c>
      <c r="T35" s="87">
        <f>S35-S35*23%</f>
        <v>66620.854299999992</v>
      </c>
      <c r="U35" s="87">
        <v>44482.81</v>
      </c>
      <c r="V35" s="87">
        <f>U35-U35*23%</f>
        <v>34251.763699999996</v>
      </c>
      <c r="W35" s="87">
        <v>116729.98</v>
      </c>
      <c r="X35" s="87">
        <f>W35-W35*23%</f>
        <v>89882.084600000002</v>
      </c>
      <c r="Y35" s="87">
        <v>63445.23</v>
      </c>
      <c r="Z35" s="87">
        <f>Y35-Y35*23%</f>
        <v>48852.827100000002</v>
      </c>
      <c r="AA35" s="87">
        <v>67296.649999999994</v>
      </c>
      <c r="AB35" s="87">
        <f>AA35-AA35*23%</f>
        <v>51818.420499999993</v>
      </c>
      <c r="AC35" s="87">
        <f>33676.21+6603.36</f>
        <v>40279.57</v>
      </c>
      <c r="AD35" s="87">
        <f>AC35-AC35*23%</f>
        <v>31015.268899999999</v>
      </c>
      <c r="AE35" s="87">
        <v>99772.99</v>
      </c>
      <c r="AF35" s="87">
        <f>AE35-AE35*23%</f>
        <v>76825.202300000004</v>
      </c>
      <c r="AG35" s="117">
        <f>E35+G35+I35+K35+M35+O35+Q35+S35+U35+W35+Y35+AA35+AC35+AE35</f>
        <v>943481.34999999986</v>
      </c>
      <c r="AH35" s="115"/>
      <c r="AI35" s="12"/>
      <c r="AJ35" s="12"/>
      <c r="AK35" s="12"/>
      <c r="AL35" s="12"/>
      <c r="AM35" s="12"/>
      <c r="AN35" s="12"/>
    </row>
    <row r="36" spans="1:40" s="7" customFormat="1" ht="54.9" customHeight="1" x14ac:dyDescent="0.3">
      <c r="A36" s="11" t="s">
        <v>2</v>
      </c>
      <c r="B36" s="2" t="s">
        <v>76</v>
      </c>
      <c r="C36" s="1" t="s">
        <v>101</v>
      </c>
      <c r="D36" s="90">
        <v>41590</v>
      </c>
      <c r="E36" s="88">
        <v>51524.5</v>
      </c>
      <c r="F36" s="87">
        <f t="shared" ref="F36:L38" si="44">E36-E36*23%</f>
        <v>39673.864999999998</v>
      </c>
      <c r="G36" s="88">
        <v>51524.5</v>
      </c>
      <c r="H36" s="87">
        <f t="shared" si="44"/>
        <v>39673.864999999998</v>
      </c>
      <c r="I36" s="88">
        <v>51524.5</v>
      </c>
      <c r="J36" s="87">
        <f t="shared" si="44"/>
        <v>39673.864999999998</v>
      </c>
      <c r="K36" s="88">
        <v>51524.5</v>
      </c>
      <c r="L36" s="87">
        <f t="shared" si="44"/>
        <v>39673.864999999998</v>
      </c>
      <c r="M36" s="88">
        <v>49820.35</v>
      </c>
      <c r="N36" s="87">
        <f t="shared" ref="N36:N39" si="45">M36-M36*23%</f>
        <v>38361.669499999996</v>
      </c>
      <c r="O36" s="88">
        <v>69863.929999999993</v>
      </c>
      <c r="P36" s="87">
        <f t="shared" ref="P36:P39" si="46">O36-O36*23%</f>
        <v>53795.226099999993</v>
      </c>
      <c r="Q36" s="88">
        <v>31443.85</v>
      </c>
      <c r="R36" s="87">
        <f t="shared" ref="R36:R39" si="47">Q36-Q36*23%</f>
        <v>24211.764499999997</v>
      </c>
      <c r="S36" s="88">
        <v>102413.73</v>
      </c>
      <c r="T36" s="87">
        <f t="shared" ref="T36:T39" si="48">S36-S36*23%</f>
        <v>78858.57209999999</v>
      </c>
      <c r="U36" s="88">
        <v>95407.31</v>
      </c>
      <c r="V36" s="87">
        <f t="shared" ref="V36:V39" si="49">U36-U36*23%</f>
        <v>73463.628700000001</v>
      </c>
      <c r="W36" s="88">
        <v>49953.58</v>
      </c>
      <c r="X36" s="87">
        <f t="shared" ref="X36:X39" si="50">W36-W36*23%</f>
        <v>38464.256600000001</v>
      </c>
      <c r="Y36" s="88">
        <v>51657.73</v>
      </c>
      <c r="Z36" s="87">
        <f t="shared" ref="Z36:Z39" si="51">Y36-Y36*23%</f>
        <v>39776.452100000002</v>
      </c>
      <c r="AA36" s="88">
        <v>55066.03</v>
      </c>
      <c r="AB36" s="87">
        <f t="shared" ref="AB36:AB39" si="52">AA36-AA36*23%</f>
        <v>42400.843099999998</v>
      </c>
      <c r="AC36" s="88">
        <v>26985</v>
      </c>
      <c r="AD36" s="87">
        <f t="shared" ref="AD36:AD39" si="53">AC36-AC36*23%</f>
        <v>20778.45</v>
      </c>
      <c r="AE36" s="88">
        <v>81949</v>
      </c>
      <c r="AF36" s="87">
        <f t="shared" ref="AF36:AF39" si="54">AE36-AE36*23%</f>
        <v>63100.729999999996</v>
      </c>
      <c r="AG36" s="117">
        <f>E36+G36+I36+K36+M36+O36+Q36+S36+U36+W36+Y36+AA36+AC36+AE36</f>
        <v>820658.50999999989</v>
      </c>
      <c r="AH36" s="115"/>
      <c r="AI36" s="12"/>
      <c r="AJ36" s="12"/>
      <c r="AK36" s="12"/>
      <c r="AL36" s="12"/>
      <c r="AM36" s="12"/>
      <c r="AN36" s="12"/>
    </row>
    <row r="37" spans="1:40" s="7" customFormat="1" ht="54.9" customHeight="1" x14ac:dyDescent="0.3">
      <c r="A37" s="11" t="s">
        <v>2</v>
      </c>
      <c r="B37" s="2" t="s">
        <v>35</v>
      </c>
      <c r="C37" s="1" t="s">
        <v>103</v>
      </c>
      <c r="D37" s="90">
        <v>31992</v>
      </c>
      <c r="E37" s="88">
        <v>34826.93</v>
      </c>
      <c r="F37" s="87">
        <f t="shared" si="44"/>
        <v>26816.736100000002</v>
      </c>
      <c r="G37" s="88">
        <v>42485.96</v>
      </c>
      <c r="H37" s="87">
        <f t="shared" ref="H37:L39" si="55">G37-G37*23%</f>
        <v>32714.189200000001</v>
      </c>
      <c r="I37" s="88">
        <v>42485.96</v>
      </c>
      <c r="J37" s="87">
        <f t="shared" si="55"/>
        <v>32714.189200000001</v>
      </c>
      <c r="K37" s="88">
        <v>42485.96</v>
      </c>
      <c r="L37" s="87">
        <f t="shared" si="55"/>
        <v>32714.189200000001</v>
      </c>
      <c r="M37" s="88">
        <v>89747.6</v>
      </c>
      <c r="N37" s="87">
        <f t="shared" si="45"/>
        <v>69105.652000000002</v>
      </c>
      <c r="O37" s="88">
        <v>20702.07</v>
      </c>
      <c r="P37" s="87">
        <f t="shared" si="46"/>
        <v>15940.5939</v>
      </c>
      <c r="Q37" s="88">
        <v>39655.39</v>
      </c>
      <c r="R37" s="87">
        <f t="shared" si="47"/>
        <v>30534.650300000001</v>
      </c>
      <c r="S37" s="88">
        <v>39655.39</v>
      </c>
      <c r="T37" s="87">
        <f t="shared" si="48"/>
        <v>30534.650300000001</v>
      </c>
      <c r="U37" s="88">
        <v>38356.26</v>
      </c>
      <c r="V37" s="87">
        <f t="shared" si="49"/>
        <v>29534.320200000002</v>
      </c>
      <c r="W37" s="88">
        <v>76484.490000000005</v>
      </c>
      <c r="X37" s="87">
        <f t="shared" si="50"/>
        <v>58893.0573</v>
      </c>
      <c r="Y37" s="88">
        <v>38285.68</v>
      </c>
      <c r="Z37" s="87">
        <f t="shared" si="51"/>
        <v>29479.973599999998</v>
      </c>
      <c r="AA37" s="88">
        <v>50136.73</v>
      </c>
      <c r="AB37" s="87">
        <f t="shared" si="52"/>
        <v>38605.282100000004</v>
      </c>
      <c r="AC37" s="88">
        <v>18793.29</v>
      </c>
      <c r="AD37" s="87">
        <f t="shared" si="53"/>
        <v>14470.8333</v>
      </c>
      <c r="AE37" s="88">
        <v>51596.58</v>
      </c>
      <c r="AF37" s="87">
        <f t="shared" si="54"/>
        <v>39729.366600000001</v>
      </c>
      <c r="AG37" s="117">
        <f>E37+G37+I37+K37+M37+O37+Q37+S37+U37+W37+Y37+AA37+AC37+AE37</f>
        <v>625698.29</v>
      </c>
      <c r="AH37" s="115"/>
      <c r="AI37" s="12"/>
      <c r="AJ37" s="12"/>
      <c r="AK37" s="12"/>
      <c r="AL37" s="12"/>
      <c r="AM37" s="12"/>
      <c r="AN37" s="12"/>
    </row>
    <row r="38" spans="1:40" s="7" customFormat="1" ht="54.9" customHeight="1" x14ac:dyDescent="0.3">
      <c r="A38" s="103" t="s">
        <v>2</v>
      </c>
      <c r="B38" s="104" t="s">
        <v>28</v>
      </c>
      <c r="C38" s="105" t="s">
        <v>101</v>
      </c>
      <c r="D38" s="105">
        <v>41590</v>
      </c>
      <c r="E38" s="88">
        <v>41781.26</v>
      </c>
      <c r="F38" s="87">
        <f t="shared" si="44"/>
        <v>32171.570200000002</v>
      </c>
      <c r="G38" s="88">
        <v>41781.26</v>
      </c>
      <c r="H38" s="87">
        <f t="shared" si="44"/>
        <v>32171.570200000002</v>
      </c>
      <c r="I38" s="88">
        <v>41781.26</v>
      </c>
      <c r="J38" s="87">
        <f t="shared" si="44"/>
        <v>32171.570200000002</v>
      </c>
      <c r="K38" s="88">
        <v>41781.26</v>
      </c>
      <c r="L38" s="87">
        <f t="shared" si="44"/>
        <v>32171.570200000002</v>
      </c>
      <c r="M38" s="88">
        <v>40077.11</v>
      </c>
      <c r="N38" s="87">
        <f t="shared" si="45"/>
        <v>30859.3747</v>
      </c>
      <c r="O38" s="88">
        <v>41781.26</v>
      </c>
      <c r="P38" s="87">
        <f t="shared" si="46"/>
        <v>32171.570200000002</v>
      </c>
      <c r="Q38" s="88">
        <v>99616.55</v>
      </c>
      <c r="R38" s="87">
        <f t="shared" si="47"/>
        <v>76704.743499999997</v>
      </c>
      <c r="S38" s="88">
        <v>17644.650000000001</v>
      </c>
      <c r="T38" s="87">
        <f t="shared" si="48"/>
        <v>13586.380500000001</v>
      </c>
      <c r="U38" s="88">
        <v>0</v>
      </c>
      <c r="V38" s="87">
        <f t="shared" si="49"/>
        <v>0</v>
      </c>
      <c r="W38" s="88">
        <v>0</v>
      </c>
      <c r="X38" s="87">
        <f t="shared" si="50"/>
        <v>0</v>
      </c>
      <c r="Y38" s="88">
        <v>0</v>
      </c>
      <c r="Z38" s="87">
        <f t="shared" si="51"/>
        <v>0</v>
      </c>
      <c r="AA38" s="88">
        <v>0</v>
      </c>
      <c r="AB38" s="87">
        <f t="shared" si="52"/>
        <v>0</v>
      </c>
      <c r="AC38" s="88">
        <v>0</v>
      </c>
      <c r="AD38" s="87">
        <f t="shared" si="53"/>
        <v>0</v>
      </c>
      <c r="AE38" s="88">
        <v>0</v>
      </c>
      <c r="AF38" s="87">
        <f t="shared" si="54"/>
        <v>0</v>
      </c>
      <c r="AG38" s="117">
        <f t="shared" ref="AG38:AG98" si="56">E38+G38+I38+K38+M38+O38+Q38+S38+U38+W38+Y38+AA38+AC38+AE38</f>
        <v>366244.61000000004</v>
      </c>
      <c r="AH38" s="115"/>
      <c r="AI38" s="12"/>
      <c r="AJ38" s="12"/>
      <c r="AK38" s="12"/>
      <c r="AL38" s="12"/>
      <c r="AM38" s="12"/>
      <c r="AN38" s="12"/>
    </row>
    <row r="39" spans="1:40" s="7" customFormat="1" ht="54.9" customHeight="1" x14ac:dyDescent="0.3">
      <c r="A39" s="106"/>
      <c r="B39" s="104" t="s">
        <v>28</v>
      </c>
      <c r="C39" s="107"/>
      <c r="D39" s="107"/>
      <c r="E39" s="88">
        <v>0</v>
      </c>
      <c r="F39" s="87">
        <v>0</v>
      </c>
      <c r="G39" s="88">
        <v>0</v>
      </c>
      <c r="H39" s="87">
        <f t="shared" si="55"/>
        <v>0</v>
      </c>
      <c r="I39" s="88">
        <v>0</v>
      </c>
      <c r="J39" s="87">
        <f t="shared" ref="J39" si="57">I39-I39*23%</f>
        <v>0</v>
      </c>
      <c r="K39" s="88">
        <v>0</v>
      </c>
      <c r="L39" s="87">
        <f t="shared" ref="L39" si="58">K39-K39*23%</f>
        <v>0</v>
      </c>
      <c r="M39" s="88">
        <v>0</v>
      </c>
      <c r="N39" s="87">
        <f t="shared" si="45"/>
        <v>0</v>
      </c>
      <c r="O39" s="88">
        <v>0</v>
      </c>
      <c r="P39" s="87">
        <f t="shared" si="46"/>
        <v>0</v>
      </c>
      <c r="Q39" s="88">
        <v>0</v>
      </c>
      <c r="R39" s="87">
        <f t="shared" si="47"/>
        <v>0</v>
      </c>
      <c r="S39" s="88">
        <v>0</v>
      </c>
      <c r="T39" s="87">
        <f t="shared" si="48"/>
        <v>0</v>
      </c>
      <c r="U39" s="88">
        <v>10886.98</v>
      </c>
      <c r="V39" s="87">
        <f t="shared" si="49"/>
        <v>8382.9745999999996</v>
      </c>
      <c r="W39" s="88">
        <v>34216.230000000003</v>
      </c>
      <c r="X39" s="87">
        <f t="shared" si="50"/>
        <v>26346.497100000001</v>
      </c>
      <c r="Y39" s="88">
        <v>39328.68</v>
      </c>
      <c r="Z39" s="87">
        <f t="shared" si="51"/>
        <v>30283.083599999998</v>
      </c>
      <c r="AA39" s="88">
        <v>44502</v>
      </c>
      <c r="AB39" s="87">
        <f t="shared" si="52"/>
        <v>34266.54</v>
      </c>
      <c r="AC39" s="88">
        <v>20650</v>
      </c>
      <c r="AD39" s="87">
        <f t="shared" si="53"/>
        <v>15900.5</v>
      </c>
      <c r="AE39" s="88">
        <v>62930</v>
      </c>
      <c r="AF39" s="87">
        <f t="shared" si="54"/>
        <v>48456.1</v>
      </c>
      <c r="AG39" s="117">
        <f t="shared" si="56"/>
        <v>212513.89</v>
      </c>
      <c r="AH39" s="115"/>
      <c r="AI39" s="12"/>
      <c r="AJ39" s="12"/>
      <c r="AK39" s="12"/>
      <c r="AL39" s="12"/>
      <c r="AM39" s="12"/>
      <c r="AN39" s="12"/>
    </row>
    <row r="40" spans="1:40" s="13" customFormat="1" ht="40.799999999999997" customHeight="1" x14ac:dyDescent="0.35">
      <c r="A40" s="69" t="s">
        <v>104</v>
      </c>
      <c r="B40" s="69"/>
      <c r="C40" s="69"/>
      <c r="D40" s="69"/>
      <c r="E40" s="69"/>
      <c r="F40" s="69"/>
      <c r="G40" s="69"/>
      <c r="H40" s="69"/>
      <c r="I40" s="69"/>
      <c r="J40" s="69"/>
      <c r="K40" s="69"/>
      <c r="L40" s="69"/>
      <c r="M40" s="69"/>
      <c r="N40" s="69"/>
      <c r="O40" s="69"/>
      <c r="P40" s="69"/>
      <c r="Q40" s="69"/>
      <c r="R40" s="69"/>
      <c r="S40" s="69"/>
      <c r="T40" s="69"/>
      <c r="U40" s="69"/>
      <c r="V40" s="69"/>
      <c r="W40" s="69"/>
      <c r="X40" s="69"/>
      <c r="Y40" s="69"/>
      <c r="Z40" s="69"/>
      <c r="AA40" s="69"/>
      <c r="AB40" s="69"/>
      <c r="AC40" s="69"/>
      <c r="AD40" s="69"/>
      <c r="AE40" s="69"/>
      <c r="AF40" s="69"/>
      <c r="AG40" s="116"/>
      <c r="AH40" s="116"/>
      <c r="AI40" s="44"/>
      <c r="AJ40" s="44"/>
      <c r="AK40" s="44"/>
      <c r="AL40" s="44"/>
      <c r="AM40" s="44"/>
      <c r="AN40" s="44"/>
    </row>
    <row r="41" spans="1:40" s="13" customFormat="1" ht="54.9" customHeight="1" x14ac:dyDescent="0.35">
      <c r="A41" s="91" t="s">
        <v>44</v>
      </c>
      <c r="B41" s="51" t="s">
        <v>68</v>
      </c>
      <c r="C41" s="2" t="s">
        <v>105</v>
      </c>
      <c r="D41" s="90">
        <v>59610</v>
      </c>
      <c r="E41" s="2">
        <v>0</v>
      </c>
      <c r="F41" s="2">
        <v>0</v>
      </c>
      <c r="G41" s="2">
        <v>0</v>
      </c>
      <c r="H41" s="2">
        <v>0</v>
      </c>
      <c r="I41" s="88">
        <v>26989.01</v>
      </c>
      <c r="J41" s="88">
        <f>I41-I41*23%</f>
        <v>20781.537700000001</v>
      </c>
      <c r="K41" s="88">
        <v>52355.6</v>
      </c>
      <c r="L41" s="88">
        <f>K41-K41*23%</f>
        <v>40313.811999999998</v>
      </c>
      <c r="M41" s="88">
        <v>52355.6</v>
      </c>
      <c r="N41" s="88">
        <f>M41-M41*23%</f>
        <v>40313.811999999998</v>
      </c>
      <c r="O41" s="88">
        <v>32410.61</v>
      </c>
      <c r="P41" s="88">
        <f>O41-O41*23%</f>
        <v>24956.169699999999</v>
      </c>
      <c r="Q41" s="88">
        <f>113393.73+8582.9</f>
        <v>121976.62999999999</v>
      </c>
      <c r="R41" s="88">
        <f>Q41-Q41*23%</f>
        <v>93922.005099999995</v>
      </c>
      <c r="S41" s="88">
        <v>52488.83</v>
      </c>
      <c r="T41" s="88">
        <f>S41-S41*23%</f>
        <v>40416.399100000002</v>
      </c>
      <c r="U41" s="88">
        <v>50328.18</v>
      </c>
      <c r="V41" s="88">
        <f>U41-U41*23%</f>
        <v>38752.698600000003</v>
      </c>
      <c r="W41" s="88">
        <v>95431.17</v>
      </c>
      <c r="X41" s="88">
        <f>W41-W41*23%</f>
        <v>73482.000899999999</v>
      </c>
      <c r="Y41" s="88">
        <v>53353.09</v>
      </c>
      <c r="Z41" s="88">
        <f>Y41-Y41*23%</f>
        <v>41081.879300000001</v>
      </c>
      <c r="AA41" s="88">
        <v>57674.39</v>
      </c>
      <c r="AB41" s="88">
        <f>AA41-AA41*23%</f>
        <v>44409.280299999999</v>
      </c>
      <c r="AC41" s="88">
        <v>33338.300000000003</v>
      </c>
      <c r="AD41" s="88">
        <f>AC41-AC41*23%</f>
        <v>25670.491000000002</v>
      </c>
      <c r="AE41" s="88">
        <v>86288.12</v>
      </c>
      <c r="AF41" s="88">
        <f>AE41-AE41*23%</f>
        <v>66441.852400000003</v>
      </c>
      <c r="AG41" s="117">
        <f t="shared" si="56"/>
        <v>714989.53</v>
      </c>
      <c r="AH41" s="116"/>
      <c r="AI41" s="44"/>
      <c r="AJ41" s="44"/>
      <c r="AK41" s="44"/>
      <c r="AL41" s="44"/>
      <c r="AM41" s="44"/>
      <c r="AN41" s="44"/>
    </row>
    <row r="42" spans="1:40" s="7" customFormat="1" ht="43.8" customHeight="1" x14ac:dyDescent="0.3">
      <c r="A42" s="70" t="s">
        <v>106</v>
      </c>
      <c r="B42" s="70"/>
      <c r="C42" s="70"/>
      <c r="D42" s="70"/>
      <c r="E42" s="70"/>
      <c r="F42" s="70"/>
      <c r="G42" s="70"/>
      <c r="H42" s="70"/>
      <c r="I42" s="70"/>
      <c r="J42" s="70"/>
      <c r="K42" s="70"/>
      <c r="L42" s="70"/>
      <c r="M42" s="70"/>
      <c r="N42" s="70"/>
      <c r="O42" s="70"/>
      <c r="P42" s="70"/>
      <c r="Q42" s="70"/>
      <c r="R42" s="70"/>
      <c r="S42" s="70"/>
      <c r="T42" s="70"/>
      <c r="U42" s="70"/>
      <c r="V42" s="70"/>
      <c r="W42" s="70"/>
      <c r="X42" s="70"/>
      <c r="Y42" s="70"/>
      <c r="Z42" s="70"/>
      <c r="AA42" s="70"/>
      <c r="AB42" s="70"/>
      <c r="AC42" s="70"/>
      <c r="AD42" s="70"/>
      <c r="AE42" s="70"/>
      <c r="AF42" s="70"/>
      <c r="AG42" s="115"/>
      <c r="AH42" s="115"/>
      <c r="AI42" s="12"/>
      <c r="AJ42" s="12"/>
      <c r="AK42" s="12"/>
      <c r="AL42" s="12"/>
      <c r="AM42" s="12"/>
      <c r="AN42" s="12"/>
    </row>
    <row r="43" spans="1:40" s="7" customFormat="1" ht="54.9" customHeight="1" x14ac:dyDescent="0.3">
      <c r="A43" s="91" t="s">
        <v>3</v>
      </c>
      <c r="B43" s="51" t="s">
        <v>52</v>
      </c>
      <c r="C43" s="2" t="s">
        <v>100</v>
      </c>
      <c r="D43" s="90">
        <v>54068</v>
      </c>
      <c r="E43" s="88">
        <v>0</v>
      </c>
      <c r="F43" s="88">
        <f>E43-E43*23%</f>
        <v>0</v>
      </c>
      <c r="G43" s="88">
        <v>0</v>
      </c>
      <c r="H43" s="88">
        <f>G43-G43*23%</f>
        <v>0</v>
      </c>
      <c r="I43" s="88">
        <v>0</v>
      </c>
      <c r="J43" s="88">
        <f>I43-I43*23%</f>
        <v>0</v>
      </c>
      <c r="K43" s="88">
        <v>45373.36</v>
      </c>
      <c r="L43" s="88">
        <f>K43-K43*23%</f>
        <v>34937.487200000003</v>
      </c>
      <c r="M43" s="88">
        <v>47534</v>
      </c>
      <c r="N43" s="88">
        <f>M43-M43*23%</f>
        <v>36601.18</v>
      </c>
      <c r="O43" s="88">
        <v>47534</v>
      </c>
      <c r="P43" s="88">
        <f>O43-O43*23%</f>
        <v>36601.18</v>
      </c>
      <c r="Q43" s="88">
        <v>47667.23</v>
      </c>
      <c r="R43" s="88">
        <f>Q43-Q43*23%</f>
        <v>36703.767100000005</v>
      </c>
      <c r="S43" s="88">
        <v>94704.23</v>
      </c>
      <c r="T43" s="88">
        <f>S43-S43*23%</f>
        <v>72922.257099999988</v>
      </c>
      <c r="U43" s="88">
        <v>86298.23</v>
      </c>
      <c r="V43" s="88">
        <f>U43-U43*23%</f>
        <v>66449.637099999993</v>
      </c>
      <c r="W43" s="88">
        <v>45707.48</v>
      </c>
      <c r="X43" s="88">
        <f>W43-W43*23%</f>
        <v>35194.759600000005</v>
      </c>
      <c r="Y43" s="88">
        <v>48247.32</v>
      </c>
      <c r="Z43" s="88">
        <f>Y43-Y43*23%</f>
        <v>37150.436399999999</v>
      </c>
      <c r="AA43" s="88">
        <v>52370.63</v>
      </c>
      <c r="AB43" s="88">
        <f>AA43-AA43*23%</f>
        <v>40325.3851</v>
      </c>
      <c r="AC43" s="88">
        <v>24487.34</v>
      </c>
      <c r="AD43" s="88">
        <f>AC43-AC43*23%</f>
        <v>18855.251799999998</v>
      </c>
      <c r="AE43" s="88">
        <v>86811.38</v>
      </c>
      <c r="AF43" s="88">
        <f>AE43-AE43*23%</f>
        <v>66844.762600000002</v>
      </c>
      <c r="AG43" s="117">
        <f t="shared" si="56"/>
        <v>626735.19999999995</v>
      </c>
      <c r="AH43" s="115"/>
      <c r="AI43" s="12"/>
      <c r="AJ43" s="12"/>
      <c r="AK43" s="12"/>
      <c r="AL43" s="12"/>
      <c r="AM43" s="12"/>
      <c r="AN43" s="12"/>
    </row>
    <row r="44" spans="1:40" s="7" customFormat="1" ht="54.9" customHeight="1" x14ac:dyDescent="0.3">
      <c r="A44" s="92" t="s">
        <v>2</v>
      </c>
      <c r="B44" s="67" t="s">
        <v>69</v>
      </c>
      <c r="C44" s="93" t="s">
        <v>101</v>
      </c>
      <c r="D44" s="94">
        <v>41590</v>
      </c>
      <c r="E44" s="88">
        <v>41099.599999999999</v>
      </c>
      <c r="F44" s="88">
        <f t="shared" ref="F44:H47" si="59">E44-E44*23%</f>
        <v>31646.691999999999</v>
      </c>
      <c r="G44" s="88">
        <v>41099.599999999999</v>
      </c>
      <c r="H44" s="88">
        <f t="shared" ref="H44:H47" si="60">G44-G44*23%</f>
        <v>31646.691999999999</v>
      </c>
      <c r="I44" s="88">
        <v>44507.9</v>
      </c>
      <c r="J44" s="88">
        <f t="shared" ref="J44:J47" si="61">I44-I44*23%</f>
        <v>34271.082999999999</v>
      </c>
      <c r="K44" s="88">
        <v>18162.36</v>
      </c>
      <c r="L44" s="88">
        <f t="shared" ref="L44:L47" si="62">K44-K44*23%</f>
        <v>13985.0172</v>
      </c>
      <c r="M44" s="88">
        <v>0</v>
      </c>
      <c r="N44" s="88">
        <f t="shared" ref="N44:N47" si="63">M44-M44*23%</f>
        <v>0</v>
      </c>
      <c r="O44" s="88">
        <v>0</v>
      </c>
      <c r="P44" s="88">
        <f t="shared" ref="P44:P47" si="64">O44-O44*23%</f>
        <v>0</v>
      </c>
      <c r="Q44" s="88">
        <v>0</v>
      </c>
      <c r="R44" s="88">
        <f t="shared" ref="R44:R47" si="65">Q44-Q44*23%</f>
        <v>0</v>
      </c>
      <c r="S44" s="88">
        <v>0</v>
      </c>
      <c r="T44" s="88">
        <f t="shared" ref="T44:T47" si="66">S44-S44*23%</f>
        <v>0</v>
      </c>
      <c r="U44" s="88">
        <v>0</v>
      </c>
      <c r="V44" s="88">
        <f t="shared" ref="V44:V47" si="67">U44-U44*23%</f>
        <v>0</v>
      </c>
      <c r="W44" s="88">
        <v>0</v>
      </c>
      <c r="X44" s="88">
        <f t="shared" ref="X44:X47" si="68">W44-W44*23%</f>
        <v>0</v>
      </c>
      <c r="Y44" s="88">
        <v>0</v>
      </c>
      <c r="Z44" s="88">
        <f t="shared" ref="Z44:Z47" si="69">Y44-Y44*23%</f>
        <v>0</v>
      </c>
      <c r="AA44" s="88">
        <v>0</v>
      </c>
      <c r="AB44" s="88">
        <f t="shared" ref="AB44:AB47" si="70">AA44-AA44*23%</f>
        <v>0</v>
      </c>
      <c r="AC44" s="88">
        <v>0</v>
      </c>
      <c r="AD44" s="88">
        <f t="shared" ref="AD44:AD47" si="71">AC44-AC44*23%</f>
        <v>0</v>
      </c>
      <c r="AE44" s="88">
        <v>0</v>
      </c>
      <c r="AF44" s="88">
        <f t="shared" ref="AF44:AF47" si="72">AE44-AE44*23%</f>
        <v>0</v>
      </c>
      <c r="AG44" s="117">
        <f t="shared" si="56"/>
        <v>144869.46000000002</v>
      </c>
      <c r="AH44" s="115"/>
      <c r="AI44" s="12"/>
      <c r="AJ44" s="12"/>
      <c r="AK44" s="12"/>
      <c r="AL44" s="12"/>
      <c r="AM44" s="12"/>
      <c r="AN44" s="12"/>
    </row>
    <row r="45" spans="1:40" s="7" customFormat="1" ht="54.9" customHeight="1" x14ac:dyDescent="0.3">
      <c r="A45" s="95"/>
      <c r="B45" s="67"/>
      <c r="C45" s="96"/>
      <c r="D45" s="97"/>
      <c r="E45" s="88">
        <v>0</v>
      </c>
      <c r="F45" s="88">
        <v>0</v>
      </c>
      <c r="G45" s="88">
        <v>0</v>
      </c>
      <c r="H45" s="88">
        <v>0</v>
      </c>
      <c r="I45" s="88">
        <v>0</v>
      </c>
      <c r="J45" s="88">
        <v>0</v>
      </c>
      <c r="K45" s="88">
        <v>0</v>
      </c>
      <c r="L45" s="88">
        <v>0</v>
      </c>
      <c r="M45" s="88">
        <v>0</v>
      </c>
      <c r="N45" s="88">
        <v>0</v>
      </c>
      <c r="O45" s="88">
        <v>0</v>
      </c>
      <c r="P45" s="88">
        <v>0</v>
      </c>
      <c r="Q45" s="88">
        <v>0</v>
      </c>
      <c r="R45" s="88">
        <v>0</v>
      </c>
      <c r="S45" s="88">
        <v>0</v>
      </c>
      <c r="T45" s="88">
        <v>0</v>
      </c>
      <c r="U45" s="88">
        <v>0</v>
      </c>
      <c r="V45" s="88">
        <v>0</v>
      </c>
      <c r="W45" s="88">
        <v>0</v>
      </c>
      <c r="X45" s="88">
        <v>0</v>
      </c>
      <c r="Y45" s="88">
        <v>0</v>
      </c>
      <c r="Z45" s="88">
        <v>0</v>
      </c>
      <c r="AA45" s="88">
        <v>0</v>
      </c>
      <c r="AB45" s="88">
        <v>0</v>
      </c>
      <c r="AC45" s="88">
        <v>0</v>
      </c>
      <c r="AD45" s="88">
        <v>0</v>
      </c>
      <c r="AE45" s="88">
        <v>25469.91</v>
      </c>
      <c r="AF45" s="88">
        <f>AE45-AE45*23%</f>
        <v>19611.830699999999</v>
      </c>
      <c r="AG45" s="117">
        <f t="shared" si="56"/>
        <v>25469.91</v>
      </c>
      <c r="AH45" s="115"/>
      <c r="AI45" s="12"/>
      <c r="AJ45" s="12"/>
      <c r="AK45" s="12"/>
      <c r="AL45" s="12"/>
      <c r="AM45" s="12"/>
      <c r="AN45" s="12"/>
    </row>
    <row r="46" spans="1:40" s="2" customFormat="1" ht="54.9" customHeight="1" x14ac:dyDescent="0.3">
      <c r="A46" s="102" t="s">
        <v>2</v>
      </c>
      <c r="B46" s="2" t="s">
        <v>53</v>
      </c>
      <c r="C46" s="1" t="s">
        <v>101</v>
      </c>
      <c r="D46" s="90">
        <v>41590</v>
      </c>
      <c r="E46" s="88">
        <v>41099.599999999999</v>
      </c>
      <c r="F46" s="88">
        <f t="shared" si="59"/>
        <v>31646.691999999999</v>
      </c>
      <c r="G46" s="88">
        <v>41099.599999999999</v>
      </c>
      <c r="H46" s="88">
        <f t="shared" si="59"/>
        <v>31646.691999999999</v>
      </c>
      <c r="I46" s="88">
        <v>92429.8</v>
      </c>
      <c r="J46" s="88">
        <f t="shared" si="61"/>
        <v>71170.945999999996</v>
      </c>
      <c r="K46" s="88">
        <f>26154.3+12233.2</f>
        <v>38387.5</v>
      </c>
      <c r="L46" s="88">
        <f t="shared" si="62"/>
        <v>29558.375</v>
      </c>
      <c r="M46" s="88">
        <v>41099.599999999999</v>
      </c>
      <c r="N46" s="88">
        <f t="shared" si="63"/>
        <v>31646.691999999999</v>
      </c>
      <c r="O46" s="88">
        <v>41099.599999999999</v>
      </c>
      <c r="P46" s="88">
        <f t="shared" si="64"/>
        <v>31646.691999999999</v>
      </c>
      <c r="Q46" s="88">
        <v>41232.83</v>
      </c>
      <c r="R46" s="88">
        <f t="shared" si="65"/>
        <v>31749.2791</v>
      </c>
      <c r="S46" s="88">
        <v>41232.83</v>
      </c>
      <c r="T46" s="88">
        <f t="shared" si="66"/>
        <v>31749.2791</v>
      </c>
      <c r="U46" s="88">
        <v>100450.09</v>
      </c>
      <c r="V46" s="88">
        <f t="shared" si="67"/>
        <v>77346.569300000003</v>
      </c>
      <c r="W46" s="88">
        <v>22727.57</v>
      </c>
      <c r="X46" s="88">
        <f t="shared" si="68"/>
        <v>17500.228899999998</v>
      </c>
      <c r="Y46" s="88">
        <v>41914.49</v>
      </c>
      <c r="Z46" s="88">
        <f t="shared" si="69"/>
        <v>32274.157299999999</v>
      </c>
      <c r="AA46" s="88">
        <v>53530.37</v>
      </c>
      <c r="AB46" s="88">
        <f t="shared" si="70"/>
        <v>41218.384900000005</v>
      </c>
      <c r="AC46" s="88">
        <v>21059</v>
      </c>
      <c r="AD46" s="88">
        <f t="shared" si="71"/>
        <v>16215.43</v>
      </c>
      <c r="AE46" s="88">
        <v>64184.6</v>
      </c>
      <c r="AF46" s="88">
        <f t="shared" si="72"/>
        <v>49422.142</v>
      </c>
      <c r="AG46" s="117">
        <f t="shared" si="56"/>
        <v>681547.4800000001</v>
      </c>
      <c r="AH46" s="117"/>
      <c r="AI46" s="45"/>
      <c r="AJ46" s="45"/>
      <c r="AK46" s="45"/>
      <c r="AL46" s="45"/>
      <c r="AM46" s="45"/>
      <c r="AN46" s="45"/>
    </row>
    <row r="47" spans="1:40" s="7" customFormat="1" ht="54.9" customHeight="1" x14ac:dyDescent="0.3">
      <c r="A47" s="11" t="s">
        <v>4</v>
      </c>
      <c r="B47" s="2" t="s">
        <v>54</v>
      </c>
      <c r="C47" s="1" t="s">
        <v>101</v>
      </c>
      <c r="D47" s="90">
        <v>41590</v>
      </c>
      <c r="E47" s="88">
        <v>39154.31</v>
      </c>
      <c r="F47" s="88">
        <f t="shared" si="59"/>
        <v>30148.818699999996</v>
      </c>
      <c r="G47" s="88">
        <v>30824.7</v>
      </c>
      <c r="H47" s="88">
        <f t="shared" si="60"/>
        <v>23735.019</v>
      </c>
      <c r="I47" s="88">
        <v>42648.78</v>
      </c>
      <c r="J47" s="88">
        <f t="shared" si="61"/>
        <v>32839.560599999997</v>
      </c>
      <c r="K47" s="88">
        <v>38560.53</v>
      </c>
      <c r="L47" s="88">
        <f t="shared" si="62"/>
        <v>29691.608099999998</v>
      </c>
      <c r="M47" s="88">
        <v>41099.599999999999</v>
      </c>
      <c r="N47" s="88">
        <f t="shared" si="63"/>
        <v>31646.691999999999</v>
      </c>
      <c r="O47" s="88">
        <v>40253.879999999997</v>
      </c>
      <c r="P47" s="88">
        <f t="shared" si="64"/>
        <v>30995.487599999997</v>
      </c>
      <c r="Q47" s="88">
        <v>74619.02</v>
      </c>
      <c r="R47" s="88">
        <f t="shared" si="65"/>
        <v>57456.645400000001</v>
      </c>
      <c r="S47" s="88">
        <v>41232.83</v>
      </c>
      <c r="T47" s="88">
        <f t="shared" si="66"/>
        <v>31749.2791</v>
      </c>
      <c r="U47" s="88">
        <v>39528.68</v>
      </c>
      <c r="V47" s="88">
        <f t="shared" si="67"/>
        <v>30437.083599999998</v>
      </c>
      <c r="W47" s="88">
        <v>81751.16</v>
      </c>
      <c r="X47" s="88">
        <f t="shared" si="68"/>
        <v>62948.393200000006</v>
      </c>
      <c r="Y47" s="88">
        <v>41914.49</v>
      </c>
      <c r="Z47" s="88">
        <f t="shared" si="69"/>
        <v>32274.157299999999</v>
      </c>
      <c r="AA47" s="88">
        <v>50704.83</v>
      </c>
      <c r="AB47" s="88">
        <f t="shared" si="70"/>
        <v>39042.719100000002</v>
      </c>
      <c r="AC47" s="88">
        <v>21059</v>
      </c>
      <c r="AD47" s="88">
        <f t="shared" si="71"/>
        <v>16215.43</v>
      </c>
      <c r="AE47" s="88">
        <v>51398.07</v>
      </c>
      <c r="AF47" s="88">
        <f t="shared" si="72"/>
        <v>39576.513899999998</v>
      </c>
      <c r="AG47" s="117">
        <f t="shared" si="56"/>
        <v>634749.87999999989</v>
      </c>
      <c r="AH47" s="115"/>
      <c r="AI47" s="12"/>
      <c r="AJ47" s="12"/>
      <c r="AK47" s="12"/>
      <c r="AL47" s="12"/>
      <c r="AM47" s="12"/>
      <c r="AN47" s="12"/>
    </row>
    <row r="48" spans="1:40" s="7" customFormat="1" ht="36.6" customHeight="1" x14ac:dyDescent="0.3">
      <c r="A48" s="79" t="s">
        <v>107</v>
      </c>
      <c r="B48" s="79"/>
      <c r="C48" s="79"/>
      <c r="D48" s="79"/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79"/>
      <c r="AC48" s="79"/>
      <c r="AD48" s="79"/>
      <c r="AE48" s="79"/>
      <c r="AF48" s="79"/>
      <c r="AG48" s="115"/>
      <c r="AH48" s="115"/>
      <c r="AI48" s="12"/>
      <c r="AJ48" s="12"/>
      <c r="AK48" s="12"/>
      <c r="AL48" s="12"/>
      <c r="AM48" s="12"/>
      <c r="AN48" s="12"/>
    </row>
    <row r="49" spans="1:40" s="7" customFormat="1" ht="54.9" customHeight="1" x14ac:dyDescent="0.3">
      <c r="A49" s="91" t="s">
        <v>3</v>
      </c>
      <c r="B49" s="51" t="s">
        <v>14</v>
      </c>
      <c r="C49" s="1" t="s">
        <v>100</v>
      </c>
      <c r="D49" s="90">
        <v>54068</v>
      </c>
      <c r="E49" s="88">
        <v>51819.56</v>
      </c>
      <c r="F49" s="88">
        <f>E49-E49*23%</f>
        <v>39901.061199999996</v>
      </c>
      <c r="G49" s="88">
        <v>59592.5</v>
      </c>
      <c r="H49" s="88">
        <f>G49-G49*23%</f>
        <v>45886.224999999999</v>
      </c>
      <c r="I49" s="88">
        <v>122981.17</v>
      </c>
      <c r="J49" s="88">
        <f>I49-I49*23%</f>
        <v>94695.500899999999</v>
      </c>
      <c r="K49" s="88">
        <v>48757.5</v>
      </c>
      <c r="L49" s="88">
        <f>K49-K49*23%</f>
        <v>37543.275000000001</v>
      </c>
      <c r="M49" s="88">
        <v>57632.75</v>
      </c>
      <c r="N49" s="88">
        <f>M49-M49*23%</f>
        <v>44377.217499999999</v>
      </c>
      <c r="O49" s="88">
        <v>59592.5</v>
      </c>
      <c r="P49" s="88">
        <f>O49-O49*23%</f>
        <v>45886.224999999999</v>
      </c>
      <c r="Q49" s="88">
        <v>59725.73</v>
      </c>
      <c r="R49" s="88">
        <f>Q49-Q49*23%</f>
        <v>45988.812100000003</v>
      </c>
      <c r="S49" s="88">
        <v>59725.73</v>
      </c>
      <c r="T49" s="88">
        <f>S49-S49*23%</f>
        <v>45988.812100000003</v>
      </c>
      <c r="U49" s="88">
        <v>119260.13</v>
      </c>
      <c r="V49" s="88">
        <f>U49-U49*23%</f>
        <v>91830.300100000008</v>
      </c>
      <c r="W49" s="88">
        <v>57765.98</v>
      </c>
      <c r="X49" s="88">
        <f>W49-W49*23%</f>
        <v>44479.804600000003</v>
      </c>
      <c r="Y49" s="88">
        <v>59725.73</v>
      </c>
      <c r="Z49" s="88">
        <f>Y49-Y49*23%</f>
        <v>45988.812100000003</v>
      </c>
      <c r="AA49" s="88">
        <v>139291.14000000001</v>
      </c>
      <c r="AB49" s="88">
        <f>AA49-AA49*23%</f>
        <v>107254.1778</v>
      </c>
      <c r="AC49" s="88">
        <v>31372.1</v>
      </c>
      <c r="AD49" s="88">
        <f>AC49-AC49*23%</f>
        <v>24156.517</v>
      </c>
      <c r="AE49" s="88">
        <v>110804.7</v>
      </c>
      <c r="AF49" s="88">
        <f>AE49-AE49*23%</f>
        <v>85319.618999999992</v>
      </c>
      <c r="AG49" s="117">
        <f t="shared" si="56"/>
        <v>1038047.2199999999</v>
      </c>
      <c r="AH49" s="115"/>
      <c r="AI49" s="12"/>
      <c r="AJ49" s="12"/>
      <c r="AK49" s="12"/>
      <c r="AL49" s="12"/>
      <c r="AM49" s="12"/>
      <c r="AN49" s="12"/>
    </row>
    <row r="50" spans="1:40" s="7" customFormat="1" ht="54.9" customHeight="1" x14ac:dyDescent="0.3">
      <c r="A50" s="11" t="s">
        <v>2</v>
      </c>
      <c r="B50" s="2" t="s">
        <v>27</v>
      </c>
      <c r="C50" s="1" t="s">
        <v>101</v>
      </c>
      <c r="D50" s="90">
        <v>41590</v>
      </c>
      <c r="E50" s="88">
        <v>47004.6</v>
      </c>
      <c r="F50" s="88">
        <f t="shared" ref="F50:AF61" si="73">E50-E50*23%</f>
        <v>36193.542000000001</v>
      </c>
      <c r="G50" s="88">
        <v>38057.129999999997</v>
      </c>
      <c r="H50" s="88">
        <f t="shared" ref="H50:H53" si="74">G50-G50*23%</f>
        <v>29303.990099999995</v>
      </c>
      <c r="I50" s="88">
        <v>50013.41</v>
      </c>
      <c r="J50" s="88">
        <f t="shared" ref="J50:J53" si="75">I50-I50*23%</f>
        <v>38510.325700000001</v>
      </c>
      <c r="K50" s="88">
        <f>50742.84+6519.55</f>
        <v>57262.39</v>
      </c>
      <c r="L50" s="88">
        <f t="shared" ref="L50:L53" si="76">K50-K50*23%</f>
        <v>44092.040300000001</v>
      </c>
      <c r="M50" s="88">
        <v>89596.18</v>
      </c>
      <c r="N50" s="88">
        <f t="shared" ref="N50:N53" si="77">M50-M50*23%</f>
        <v>68989.058599999989</v>
      </c>
      <c r="O50" s="88">
        <v>50742.84</v>
      </c>
      <c r="P50" s="88">
        <f t="shared" ref="P50:P52" si="78">O50-O50*23%</f>
        <v>39071.986799999999</v>
      </c>
      <c r="Q50" s="88">
        <v>45466.1</v>
      </c>
      <c r="R50" s="88">
        <f t="shared" ref="R50:R53" si="79">Q50-Q50*23%</f>
        <v>35008.896999999997</v>
      </c>
      <c r="S50" s="88">
        <f>33739.48+7862.05</f>
        <v>41601.530000000006</v>
      </c>
      <c r="T50" s="88">
        <f t="shared" ref="T50:T53" si="80">S50-S50*23%</f>
        <v>32033.178100000005</v>
      </c>
      <c r="U50" s="88">
        <v>99408.92</v>
      </c>
      <c r="V50" s="88">
        <f t="shared" ref="V50:V53" si="81">U50-U50*23%</f>
        <v>76544.868400000007</v>
      </c>
      <c r="W50" s="88">
        <v>49171.92</v>
      </c>
      <c r="X50" s="88">
        <f t="shared" ref="X50:X53" si="82">W50-W50*23%</f>
        <v>37862.378400000001</v>
      </c>
      <c r="Y50" s="88">
        <v>51557.73</v>
      </c>
      <c r="Z50" s="88">
        <f t="shared" ref="Z50:Z53" si="83">Y50-Y50*23%</f>
        <v>39699.452100000002</v>
      </c>
      <c r="AA50" s="88">
        <v>54966.03</v>
      </c>
      <c r="AB50" s="88">
        <f>AA50-AA50*23%</f>
        <v>42323.843099999998</v>
      </c>
      <c r="AC50" s="88">
        <v>28839.87</v>
      </c>
      <c r="AD50" s="88">
        <f t="shared" ref="AD50:AD53" si="84">AC50-AC50*23%</f>
        <v>22206.6999</v>
      </c>
      <c r="AE50" s="88">
        <v>75603.100000000006</v>
      </c>
      <c r="AF50" s="88">
        <f t="shared" ref="AF50:AF53" si="85">AE50-AE50*23%</f>
        <v>58214.387000000002</v>
      </c>
      <c r="AG50" s="117">
        <f t="shared" si="56"/>
        <v>779291.75</v>
      </c>
      <c r="AH50" s="115"/>
      <c r="AI50" s="12"/>
      <c r="AJ50" s="12"/>
      <c r="AK50" s="12"/>
      <c r="AL50" s="12"/>
      <c r="AM50" s="12"/>
      <c r="AN50" s="12"/>
    </row>
    <row r="51" spans="1:40" s="7" customFormat="1" ht="54.9" customHeight="1" x14ac:dyDescent="0.3">
      <c r="A51" s="92" t="s">
        <v>2</v>
      </c>
      <c r="B51" s="67" t="s">
        <v>70</v>
      </c>
      <c r="C51" s="93" t="s">
        <v>101</v>
      </c>
      <c r="D51" s="94">
        <v>41590</v>
      </c>
      <c r="E51" s="88">
        <v>51324.5</v>
      </c>
      <c r="F51" s="88">
        <f t="shared" si="73"/>
        <v>39519.864999999998</v>
      </c>
      <c r="G51" s="88">
        <v>51324.5</v>
      </c>
      <c r="H51" s="88">
        <f t="shared" si="74"/>
        <v>39519.864999999998</v>
      </c>
      <c r="I51" s="88">
        <v>100132.64</v>
      </c>
      <c r="J51" s="88">
        <f t="shared" si="75"/>
        <v>77102.132799999992</v>
      </c>
      <c r="K51" s="88">
        <v>51324.5</v>
      </c>
      <c r="L51" s="88">
        <f t="shared" si="76"/>
        <v>39519.864999999998</v>
      </c>
      <c r="M51" s="88">
        <v>49620.35</v>
      </c>
      <c r="N51" s="88">
        <f t="shared" si="77"/>
        <v>38207.669499999996</v>
      </c>
      <c r="O51" s="88">
        <v>51324.5</v>
      </c>
      <c r="P51" s="88">
        <f t="shared" si="78"/>
        <v>39519.864999999998</v>
      </c>
      <c r="Q51" s="88">
        <v>51457.73</v>
      </c>
      <c r="R51" s="88">
        <f t="shared" si="79"/>
        <v>39622.452100000002</v>
      </c>
      <c r="S51" s="88">
        <v>137655.87</v>
      </c>
      <c r="T51" s="88">
        <f t="shared" si="80"/>
        <v>105995.0199</v>
      </c>
      <c r="U51" s="88">
        <v>0</v>
      </c>
      <c r="V51" s="88">
        <f t="shared" si="81"/>
        <v>0</v>
      </c>
      <c r="W51" s="88">
        <v>0</v>
      </c>
      <c r="X51" s="88">
        <f t="shared" si="82"/>
        <v>0</v>
      </c>
      <c r="Y51" s="88">
        <v>0</v>
      </c>
      <c r="Z51" s="88">
        <f t="shared" si="83"/>
        <v>0</v>
      </c>
      <c r="AA51" s="88">
        <v>0</v>
      </c>
      <c r="AB51" s="88">
        <f t="shared" ref="AB51:AB53" si="86">AA51-AA51*23%</f>
        <v>0</v>
      </c>
      <c r="AC51" s="88">
        <v>0</v>
      </c>
      <c r="AD51" s="88">
        <f t="shared" si="84"/>
        <v>0</v>
      </c>
      <c r="AE51" s="88">
        <v>0</v>
      </c>
      <c r="AF51" s="88">
        <f t="shared" si="85"/>
        <v>0</v>
      </c>
      <c r="AG51" s="117">
        <f t="shared" si="56"/>
        <v>544164.59</v>
      </c>
      <c r="AH51" s="115"/>
      <c r="AI51" s="12"/>
      <c r="AJ51" s="12"/>
      <c r="AK51" s="12"/>
      <c r="AL51" s="12"/>
      <c r="AM51" s="12"/>
      <c r="AN51" s="12"/>
    </row>
    <row r="52" spans="1:40" s="7" customFormat="1" ht="54.9" customHeight="1" x14ac:dyDescent="0.3">
      <c r="A52" s="95"/>
      <c r="B52" s="67"/>
      <c r="C52" s="96"/>
      <c r="D52" s="97"/>
      <c r="E52" s="88">
        <v>0</v>
      </c>
      <c r="F52" s="88">
        <f t="shared" si="73"/>
        <v>0</v>
      </c>
      <c r="G52" s="88">
        <v>0</v>
      </c>
      <c r="H52" s="88">
        <f t="shared" si="74"/>
        <v>0</v>
      </c>
      <c r="I52" s="88">
        <v>0</v>
      </c>
      <c r="J52" s="88">
        <f t="shared" si="75"/>
        <v>0</v>
      </c>
      <c r="K52" s="88">
        <v>0</v>
      </c>
      <c r="L52" s="88">
        <f t="shared" si="76"/>
        <v>0</v>
      </c>
      <c r="M52" s="88">
        <v>0</v>
      </c>
      <c r="N52" s="88">
        <f t="shared" si="77"/>
        <v>0</v>
      </c>
      <c r="O52" s="88">
        <v>0</v>
      </c>
      <c r="P52" s="88">
        <f t="shared" si="78"/>
        <v>0</v>
      </c>
      <c r="Q52" s="88">
        <v>0</v>
      </c>
      <c r="R52" s="88">
        <f t="shared" si="79"/>
        <v>0</v>
      </c>
      <c r="S52" s="88">
        <v>0</v>
      </c>
      <c r="T52" s="88">
        <v>0</v>
      </c>
      <c r="U52" s="88">
        <v>0</v>
      </c>
      <c r="V52" s="88">
        <f t="shared" si="81"/>
        <v>0</v>
      </c>
      <c r="W52" s="88">
        <v>0</v>
      </c>
      <c r="X52" s="88">
        <f t="shared" si="82"/>
        <v>0</v>
      </c>
      <c r="Y52" s="88">
        <v>0</v>
      </c>
      <c r="Z52" s="88">
        <f t="shared" si="83"/>
        <v>0</v>
      </c>
      <c r="AA52" s="88">
        <v>4930.3100000000004</v>
      </c>
      <c r="AB52" s="88">
        <f t="shared" si="86"/>
        <v>3796.3387000000002</v>
      </c>
      <c r="AC52" s="88">
        <v>0</v>
      </c>
      <c r="AD52" s="88">
        <f t="shared" si="84"/>
        <v>0</v>
      </c>
      <c r="AE52" s="88">
        <v>0</v>
      </c>
      <c r="AF52" s="88">
        <f t="shared" si="85"/>
        <v>0</v>
      </c>
      <c r="AG52" s="117">
        <f t="shared" si="56"/>
        <v>4930.3100000000004</v>
      </c>
      <c r="AH52" s="115"/>
      <c r="AI52" s="12"/>
      <c r="AJ52" s="12"/>
      <c r="AK52" s="12"/>
      <c r="AL52" s="12"/>
      <c r="AM52" s="12"/>
      <c r="AN52" s="12"/>
    </row>
    <row r="53" spans="1:40" s="7" customFormat="1" ht="54.9" customHeight="1" x14ac:dyDescent="0.3">
      <c r="A53" s="11" t="s">
        <v>77</v>
      </c>
      <c r="B53" s="51" t="s">
        <v>43</v>
      </c>
      <c r="C53" s="2" t="s">
        <v>108</v>
      </c>
      <c r="D53" s="90">
        <v>11882</v>
      </c>
      <c r="E53" s="88">
        <v>0</v>
      </c>
      <c r="F53" s="88">
        <f t="shared" si="73"/>
        <v>0</v>
      </c>
      <c r="G53" s="88">
        <v>0</v>
      </c>
      <c r="H53" s="88">
        <f t="shared" si="74"/>
        <v>0</v>
      </c>
      <c r="I53" s="88">
        <v>0</v>
      </c>
      <c r="J53" s="88">
        <f t="shared" si="75"/>
        <v>0</v>
      </c>
      <c r="K53" s="88">
        <v>0</v>
      </c>
      <c r="L53" s="88">
        <f t="shared" si="76"/>
        <v>0</v>
      </c>
      <c r="M53" s="88">
        <v>0</v>
      </c>
      <c r="N53" s="88">
        <f t="shared" si="77"/>
        <v>0</v>
      </c>
      <c r="O53" s="88">
        <v>0</v>
      </c>
      <c r="P53" s="88">
        <v>0</v>
      </c>
      <c r="Q53" s="88">
        <v>0</v>
      </c>
      <c r="R53" s="88">
        <f t="shared" si="79"/>
        <v>0</v>
      </c>
      <c r="S53" s="88">
        <v>0</v>
      </c>
      <c r="T53" s="88">
        <f t="shared" si="80"/>
        <v>0</v>
      </c>
      <c r="U53" s="88">
        <v>32566.23</v>
      </c>
      <c r="V53" s="88">
        <f t="shared" si="81"/>
        <v>25075.997100000001</v>
      </c>
      <c r="W53" s="88">
        <v>33106.78</v>
      </c>
      <c r="X53" s="88">
        <f t="shared" si="82"/>
        <v>25492.220600000001</v>
      </c>
      <c r="Y53" s="88">
        <v>33106.78</v>
      </c>
      <c r="Z53" s="88">
        <f t="shared" si="83"/>
        <v>25492.220600000001</v>
      </c>
      <c r="AA53" s="88">
        <v>45539.43</v>
      </c>
      <c r="AB53" s="88">
        <f t="shared" si="86"/>
        <v>35065.361100000002</v>
      </c>
      <c r="AC53" s="88">
        <v>27027.5</v>
      </c>
      <c r="AD53" s="88">
        <f t="shared" si="84"/>
        <v>20811.174999999999</v>
      </c>
      <c r="AE53" s="88">
        <v>32382.5</v>
      </c>
      <c r="AF53" s="88">
        <f t="shared" si="85"/>
        <v>24934.525000000001</v>
      </c>
      <c r="AG53" s="117">
        <f t="shared" si="56"/>
        <v>203729.22</v>
      </c>
      <c r="AH53" s="115"/>
      <c r="AI53" s="12"/>
      <c r="AJ53" s="12"/>
      <c r="AK53" s="12"/>
      <c r="AL53" s="12"/>
      <c r="AM53" s="12"/>
      <c r="AN53" s="12"/>
    </row>
    <row r="54" spans="1:40" s="7" customFormat="1" ht="29.4" customHeight="1" x14ac:dyDescent="0.3">
      <c r="A54" s="73" t="s">
        <v>109</v>
      </c>
      <c r="B54" s="73"/>
      <c r="C54" s="73"/>
      <c r="D54" s="73"/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3"/>
      <c r="AB54" s="73"/>
      <c r="AC54" s="73"/>
      <c r="AD54" s="73"/>
      <c r="AE54" s="73"/>
      <c r="AF54" s="73"/>
      <c r="AG54" s="115"/>
      <c r="AH54" s="115"/>
      <c r="AI54" s="12"/>
      <c r="AJ54" s="12"/>
      <c r="AK54" s="12"/>
      <c r="AL54" s="12"/>
      <c r="AM54" s="12"/>
      <c r="AN54" s="12"/>
    </row>
    <row r="55" spans="1:40" s="7" customFormat="1" ht="54.9" customHeight="1" x14ac:dyDescent="0.3">
      <c r="A55" s="91" t="s">
        <v>20</v>
      </c>
      <c r="B55" s="51" t="s">
        <v>9</v>
      </c>
      <c r="C55" s="2" t="s">
        <v>105</v>
      </c>
      <c r="D55" s="90">
        <v>59610</v>
      </c>
      <c r="E55" s="88">
        <v>59653.91</v>
      </c>
      <c r="F55" s="88">
        <f t="shared" si="73"/>
        <v>45933.510699999999</v>
      </c>
      <c r="G55" s="88">
        <v>65519.5</v>
      </c>
      <c r="H55" s="88">
        <f t="shared" si="73"/>
        <v>50450.014999999999</v>
      </c>
      <c r="I55" s="88">
        <v>65519.5</v>
      </c>
      <c r="J55" s="88">
        <f t="shared" si="73"/>
        <v>50450.014999999999</v>
      </c>
      <c r="K55" s="88">
        <v>67817.14</v>
      </c>
      <c r="L55" s="88">
        <f t="shared" si="73"/>
        <v>52219.197799999994</v>
      </c>
      <c r="M55" s="88">
        <v>66864.740000000005</v>
      </c>
      <c r="N55" s="88">
        <f t="shared" si="73"/>
        <v>51485.849800000004</v>
      </c>
      <c r="O55" s="88">
        <v>65519.5</v>
      </c>
      <c r="P55" s="88">
        <f t="shared" si="73"/>
        <v>50450.014999999999</v>
      </c>
      <c r="Q55" s="88">
        <v>142748.95000000001</v>
      </c>
      <c r="R55" s="88">
        <f t="shared" si="73"/>
        <v>109916.69150000002</v>
      </c>
      <c r="S55" s="88">
        <v>150359.76999999999</v>
      </c>
      <c r="T55" s="88">
        <f t="shared" si="73"/>
        <v>115777.02289999998</v>
      </c>
      <c r="U55" s="88">
        <v>28860.03</v>
      </c>
      <c r="V55" s="88">
        <f t="shared" si="73"/>
        <v>22222.223099999999</v>
      </c>
      <c r="W55" s="88">
        <v>62673.15</v>
      </c>
      <c r="X55" s="88">
        <f t="shared" si="73"/>
        <v>48258.325499999999</v>
      </c>
      <c r="Y55" s="88">
        <v>65652.73</v>
      </c>
      <c r="Z55" s="88">
        <f t="shared" si="73"/>
        <v>50552.602099999996</v>
      </c>
      <c r="AA55" s="88">
        <v>113825.68</v>
      </c>
      <c r="AB55" s="88">
        <f t="shared" si="73"/>
        <v>87645.773599999986</v>
      </c>
      <c r="AC55" s="88">
        <v>34298.68</v>
      </c>
      <c r="AD55" s="88">
        <f t="shared" si="73"/>
        <v>26409.9836</v>
      </c>
      <c r="AE55" s="88">
        <v>110037.39</v>
      </c>
      <c r="AF55" s="88">
        <f t="shared" si="73"/>
        <v>84728.790299999993</v>
      </c>
      <c r="AG55" s="117">
        <f t="shared" si="56"/>
        <v>1099350.6700000002</v>
      </c>
      <c r="AH55" s="115">
        <f>AG55-1099351.07</f>
        <v>-0.39999999990686774</v>
      </c>
      <c r="AI55" s="12"/>
      <c r="AJ55" s="12"/>
      <c r="AK55" s="12"/>
      <c r="AL55" s="12"/>
      <c r="AM55" s="12"/>
      <c r="AN55" s="12"/>
    </row>
    <row r="56" spans="1:40" s="7" customFormat="1" ht="34.799999999999997" customHeight="1" x14ac:dyDescent="0.3">
      <c r="A56" s="73" t="s">
        <v>127</v>
      </c>
      <c r="B56" s="73"/>
      <c r="C56" s="73"/>
      <c r="D56" s="73"/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3"/>
      <c r="AB56" s="73"/>
      <c r="AC56" s="73"/>
      <c r="AD56" s="73"/>
      <c r="AE56" s="73"/>
      <c r="AF56" s="73"/>
      <c r="AG56" s="115"/>
      <c r="AH56" s="115"/>
      <c r="AI56" s="12"/>
      <c r="AJ56" s="12"/>
      <c r="AK56" s="12"/>
      <c r="AL56" s="12"/>
      <c r="AM56" s="12"/>
      <c r="AN56" s="12"/>
    </row>
    <row r="57" spans="1:40" s="7" customFormat="1" ht="54.9" customHeight="1" x14ac:dyDescent="0.3">
      <c r="A57" s="91" t="s">
        <v>3</v>
      </c>
      <c r="B57" s="51" t="s">
        <v>13</v>
      </c>
      <c r="C57" s="2" t="s">
        <v>100</v>
      </c>
      <c r="D57" s="86">
        <v>54068</v>
      </c>
      <c r="E57" s="88">
        <v>0</v>
      </c>
      <c r="F57" s="88">
        <f t="shared" si="73"/>
        <v>0</v>
      </c>
      <c r="G57" s="88">
        <v>0</v>
      </c>
      <c r="H57" s="88">
        <f t="shared" si="73"/>
        <v>0</v>
      </c>
      <c r="I57" s="88">
        <v>0</v>
      </c>
      <c r="J57" s="88">
        <f t="shared" si="73"/>
        <v>0</v>
      </c>
      <c r="K57" s="88">
        <v>55719.34</v>
      </c>
      <c r="L57" s="88">
        <f t="shared" si="73"/>
        <v>42903.891799999998</v>
      </c>
      <c r="M57" s="88">
        <v>57532.75</v>
      </c>
      <c r="N57" s="88">
        <f t="shared" si="73"/>
        <v>44300.217499999999</v>
      </c>
      <c r="O57" s="88">
        <v>59492.5</v>
      </c>
      <c r="P57" s="88">
        <f t="shared" si="73"/>
        <v>45809.224999999999</v>
      </c>
      <c r="Q57" s="88">
        <v>118818.73</v>
      </c>
      <c r="R57" s="88">
        <f t="shared" si="73"/>
        <v>91490.422099999996</v>
      </c>
      <c r="S57" s="88">
        <v>105927.49</v>
      </c>
      <c r="T57" s="88">
        <f t="shared" si="73"/>
        <v>81564.167300000001</v>
      </c>
      <c r="U57" s="88">
        <v>57665.98</v>
      </c>
      <c r="V57" s="88">
        <f t="shared" si="73"/>
        <v>44402.804600000003</v>
      </c>
      <c r="W57" s="88">
        <v>57665.98</v>
      </c>
      <c r="X57" s="88">
        <f t="shared" si="73"/>
        <v>44402.804600000003</v>
      </c>
      <c r="Y57" s="88">
        <v>56158.49</v>
      </c>
      <c r="Z57" s="88">
        <f t="shared" si="73"/>
        <v>43242.037299999996</v>
      </c>
      <c r="AA57" s="88">
        <v>82349.73</v>
      </c>
      <c r="AB57" s="88">
        <f t="shared" si="73"/>
        <v>63409.292099999991</v>
      </c>
      <c r="AC57" s="88">
        <v>31272.1</v>
      </c>
      <c r="AD57" s="88">
        <f t="shared" si="73"/>
        <v>24079.517</v>
      </c>
      <c r="AE57" s="88">
        <v>110704.7</v>
      </c>
      <c r="AF57" s="88">
        <f t="shared" si="73"/>
        <v>85242.618999999992</v>
      </c>
      <c r="AG57" s="117">
        <f t="shared" si="56"/>
        <v>793307.78999999992</v>
      </c>
      <c r="AH57" s="115"/>
      <c r="AI57" s="12"/>
      <c r="AJ57" s="12"/>
      <c r="AK57" s="12"/>
      <c r="AL57" s="12"/>
      <c r="AM57" s="12"/>
      <c r="AN57" s="12"/>
    </row>
    <row r="58" spans="1:40" s="7" customFormat="1" ht="54.9" customHeight="1" x14ac:dyDescent="0.3">
      <c r="A58" s="11" t="s">
        <v>4</v>
      </c>
      <c r="B58" s="2" t="s">
        <v>42</v>
      </c>
      <c r="C58" s="1" t="s">
        <v>101</v>
      </c>
      <c r="D58" s="90">
        <v>41590</v>
      </c>
      <c r="E58" s="88">
        <v>41099.599999999999</v>
      </c>
      <c r="F58" s="88">
        <f t="shared" ref="F58" si="87">E58-E58*23%</f>
        <v>31646.691999999999</v>
      </c>
      <c r="G58" s="88">
        <v>41099.599999999999</v>
      </c>
      <c r="H58" s="88">
        <f t="shared" ref="H58" si="88">G58-G58*23%</f>
        <v>31646.691999999999</v>
      </c>
      <c r="I58" s="88">
        <v>94348.26</v>
      </c>
      <c r="J58" s="88">
        <f t="shared" ref="J58" si="89">I58-I58*23%</f>
        <v>72648.160199999998</v>
      </c>
      <c r="K58" s="88">
        <v>22417.97</v>
      </c>
      <c r="L58" s="88">
        <f t="shared" ref="L58" si="90">K58-K58*23%</f>
        <v>17261.836900000002</v>
      </c>
      <c r="M58" s="88">
        <v>39395.449999999997</v>
      </c>
      <c r="N58" s="88">
        <f t="shared" ref="N58" si="91">M58-M58*23%</f>
        <v>30334.496499999997</v>
      </c>
      <c r="O58" s="88">
        <v>41099.599999999999</v>
      </c>
      <c r="P58" s="88">
        <f t="shared" ref="P58" si="92">O58-O58*23%</f>
        <v>31646.691999999999</v>
      </c>
      <c r="Q58" s="88">
        <v>41232.83</v>
      </c>
      <c r="R58" s="88">
        <f t="shared" ref="R58" si="93">Q58-Q58*23%</f>
        <v>31749.2791</v>
      </c>
      <c r="S58" s="88">
        <v>89374.75</v>
      </c>
      <c r="T58" s="88">
        <f t="shared" si="73"/>
        <v>68818.557499999995</v>
      </c>
      <c r="U58" s="88">
        <v>31071.63</v>
      </c>
      <c r="V58" s="88">
        <f t="shared" ref="V58:V60" si="94">U58-U58*23%</f>
        <v>23925.1551</v>
      </c>
      <c r="W58" s="88">
        <v>40210.339999999997</v>
      </c>
      <c r="X58" s="88">
        <f t="shared" ref="X58" si="95">W58-W58*23%</f>
        <v>30961.961799999997</v>
      </c>
      <c r="Y58" s="88">
        <v>38219.82</v>
      </c>
      <c r="Z58" s="88">
        <f t="shared" ref="Z58" si="96">Y58-Y58*23%</f>
        <v>29429.261399999999</v>
      </c>
      <c r="AA58" s="88">
        <v>60057.95</v>
      </c>
      <c r="AB58" s="88">
        <f t="shared" ref="AB58" si="97">AA58-AA58*23%</f>
        <v>46244.621499999994</v>
      </c>
      <c r="AC58" s="88">
        <v>21059</v>
      </c>
      <c r="AD58" s="88">
        <f t="shared" ref="AD58" si="98">AC58-AC58*23%</f>
        <v>16215.43</v>
      </c>
      <c r="AE58" s="88">
        <v>11396.17</v>
      </c>
      <c r="AF58" s="88">
        <f t="shared" ref="AF58" si="99">AE58-AE58*23%</f>
        <v>8775.0509000000002</v>
      </c>
      <c r="AG58" s="117">
        <f t="shared" si="56"/>
        <v>612082.97000000009</v>
      </c>
      <c r="AH58" s="115"/>
      <c r="AI58" s="12"/>
      <c r="AJ58" s="12"/>
      <c r="AK58" s="12"/>
      <c r="AL58" s="12"/>
      <c r="AM58" s="12"/>
      <c r="AN58" s="12"/>
    </row>
    <row r="59" spans="1:40" s="60" customFormat="1" ht="54.9" customHeight="1" x14ac:dyDescent="0.3">
      <c r="A59" s="11" t="s">
        <v>4</v>
      </c>
      <c r="B59" s="2" t="s">
        <v>56</v>
      </c>
      <c r="C59" s="1" t="s">
        <v>101</v>
      </c>
      <c r="D59" s="90">
        <v>31193</v>
      </c>
      <c r="E59" s="88">
        <v>41299</v>
      </c>
      <c r="F59" s="88">
        <f t="shared" ref="F59:F60" si="100">E59-E59*23%</f>
        <v>31800.23</v>
      </c>
      <c r="G59" s="88">
        <v>41299</v>
      </c>
      <c r="H59" s="88">
        <f t="shared" ref="H59:H60" si="101">G59-G59*23%</f>
        <v>31800.23</v>
      </c>
      <c r="I59" s="88">
        <v>41299</v>
      </c>
      <c r="J59" s="88">
        <f t="shared" ref="J59:J60" si="102">I59-I59*23%</f>
        <v>31800.23</v>
      </c>
      <c r="K59" s="88">
        <v>41299</v>
      </c>
      <c r="L59" s="88">
        <f t="shared" ref="L59:L60" si="103">K59-K59*23%</f>
        <v>31800.23</v>
      </c>
      <c r="M59" s="88">
        <v>39935.699999999997</v>
      </c>
      <c r="N59" s="88">
        <f t="shared" ref="N59:N60" si="104">M59-M59*23%</f>
        <v>30750.488999999998</v>
      </c>
      <c r="O59" s="88">
        <v>73961.23</v>
      </c>
      <c r="P59" s="88">
        <f t="shared" ref="P59:P60" si="105">O59-O59*23%</f>
        <v>56950.147099999995</v>
      </c>
      <c r="Q59" s="88">
        <v>41432.230000000003</v>
      </c>
      <c r="R59" s="88">
        <f t="shared" ref="R59:R60" si="106">Q59-Q59*23%</f>
        <v>31902.8171</v>
      </c>
      <c r="S59" s="88">
        <v>41432.230000000003</v>
      </c>
      <c r="T59" s="88">
        <f t="shared" si="73"/>
        <v>31902.8171</v>
      </c>
      <c r="U59" s="88">
        <v>53576.83</v>
      </c>
      <c r="V59" s="88">
        <f t="shared" si="94"/>
        <v>41254.159100000004</v>
      </c>
      <c r="W59" s="88">
        <v>67058.92</v>
      </c>
      <c r="X59" s="88">
        <f t="shared" ref="X59:X60" si="107">W59-W59*23%</f>
        <v>51635.368399999999</v>
      </c>
      <c r="Y59" s="88">
        <v>41432.230000000003</v>
      </c>
      <c r="Z59" s="88">
        <f t="shared" ref="Z59:Z60" si="108">Y59-Y59*23%</f>
        <v>31902.8171</v>
      </c>
      <c r="AA59" s="88">
        <v>74556.66</v>
      </c>
      <c r="AB59" s="88">
        <f t="shared" ref="AB59:AB60" si="109">AA59-AA59*23%</f>
        <v>57408.628200000006</v>
      </c>
      <c r="AC59" s="88">
        <v>18122.900000000001</v>
      </c>
      <c r="AD59" s="88">
        <f t="shared" ref="AD59:AD60" si="110">AC59-AC59*23%</f>
        <v>13954.633000000002</v>
      </c>
      <c r="AE59" s="88">
        <v>63778.9</v>
      </c>
      <c r="AF59" s="88">
        <f t="shared" ref="AF59:AF60" si="111">AE59-AE59*23%</f>
        <v>49109.752999999997</v>
      </c>
      <c r="AG59" s="117">
        <f t="shared" si="56"/>
        <v>680483.83</v>
      </c>
      <c r="AH59" s="115"/>
      <c r="AI59" s="59"/>
      <c r="AJ59" s="59"/>
      <c r="AK59" s="59"/>
      <c r="AL59" s="59"/>
      <c r="AM59" s="59"/>
      <c r="AN59" s="59"/>
    </row>
    <row r="60" spans="1:40" s="60" customFormat="1" ht="54.9" customHeight="1" x14ac:dyDescent="0.3">
      <c r="A60" s="92" t="s">
        <v>4</v>
      </c>
      <c r="B60" s="67"/>
      <c r="C60" s="93" t="s">
        <v>101</v>
      </c>
      <c r="D60" s="94">
        <v>41590</v>
      </c>
      <c r="E60" s="88">
        <v>0</v>
      </c>
      <c r="F60" s="88">
        <f t="shared" si="100"/>
        <v>0</v>
      </c>
      <c r="G60" s="88">
        <v>0</v>
      </c>
      <c r="H60" s="88">
        <f t="shared" si="101"/>
        <v>0</v>
      </c>
      <c r="I60" s="88">
        <v>15811.51</v>
      </c>
      <c r="J60" s="88">
        <f t="shared" si="102"/>
        <v>12174.8627</v>
      </c>
      <c r="K60" s="88">
        <v>28029.5</v>
      </c>
      <c r="L60" s="88">
        <f t="shared" si="103"/>
        <v>21582.715</v>
      </c>
      <c r="M60" s="88">
        <v>45730.39</v>
      </c>
      <c r="N60" s="88">
        <f t="shared" si="104"/>
        <v>35212.400300000001</v>
      </c>
      <c r="O60" s="88">
        <v>47434.54</v>
      </c>
      <c r="P60" s="88">
        <f t="shared" si="105"/>
        <v>36524.595800000003</v>
      </c>
      <c r="Q60" s="88">
        <v>47567.77</v>
      </c>
      <c r="R60" s="88">
        <f t="shared" si="106"/>
        <v>36627.1829</v>
      </c>
      <c r="S60" s="88">
        <v>46353.22</v>
      </c>
      <c r="T60" s="88">
        <f t="shared" si="73"/>
        <v>35691.979399999997</v>
      </c>
      <c r="U60" s="88">
        <v>92600.62</v>
      </c>
      <c r="V60" s="88">
        <f t="shared" si="94"/>
        <v>71302.477400000003</v>
      </c>
      <c r="W60" s="88">
        <v>67236.44</v>
      </c>
      <c r="X60" s="88">
        <f t="shared" si="107"/>
        <v>51772.058799999999</v>
      </c>
      <c r="Y60" s="88">
        <v>23783.89</v>
      </c>
      <c r="Z60" s="88">
        <f t="shared" si="108"/>
        <v>18313.595300000001</v>
      </c>
      <c r="AA60" s="88">
        <v>50976.07</v>
      </c>
      <c r="AB60" s="88">
        <f t="shared" si="109"/>
        <v>39251.573900000003</v>
      </c>
      <c r="AC60" s="88">
        <v>31826.5</v>
      </c>
      <c r="AD60" s="88">
        <f t="shared" si="110"/>
        <v>24506.404999999999</v>
      </c>
      <c r="AE60" s="88">
        <v>62062.36</v>
      </c>
      <c r="AF60" s="88">
        <f t="shared" si="111"/>
        <v>47788.017200000002</v>
      </c>
      <c r="AG60" s="117">
        <f t="shared" si="56"/>
        <v>559412.81000000006</v>
      </c>
      <c r="AH60" s="115"/>
      <c r="AI60" s="59"/>
      <c r="AJ60" s="59"/>
      <c r="AK60" s="59"/>
      <c r="AL60" s="59"/>
      <c r="AM60" s="59"/>
      <c r="AN60" s="59"/>
    </row>
    <row r="61" spans="1:40" s="7" customFormat="1" ht="54.9" customHeight="1" x14ac:dyDescent="0.3">
      <c r="A61" s="95"/>
      <c r="B61" s="67" t="s">
        <v>55</v>
      </c>
      <c r="C61" s="96"/>
      <c r="D61" s="97"/>
      <c r="E61" s="88">
        <v>0</v>
      </c>
      <c r="F61" s="88">
        <v>0</v>
      </c>
      <c r="G61" s="88">
        <v>0</v>
      </c>
      <c r="H61" s="88">
        <f t="shared" ref="H61" si="112">G61-G61*23%</f>
        <v>0</v>
      </c>
      <c r="I61" s="88">
        <v>0</v>
      </c>
      <c r="J61" s="88">
        <f t="shared" ref="J61" si="113">I61-I61*23%</f>
        <v>0</v>
      </c>
      <c r="K61" s="88">
        <v>0</v>
      </c>
      <c r="L61" s="88">
        <f t="shared" ref="L61" si="114">K61-K61*23%</f>
        <v>0</v>
      </c>
      <c r="M61" s="88">
        <v>0</v>
      </c>
      <c r="N61" s="88">
        <f t="shared" ref="N61" si="115">M61-M61*23%</f>
        <v>0</v>
      </c>
      <c r="O61" s="88">
        <v>0</v>
      </c>
      <c r="P61" s="88">
        <f t="shared" ref="P61" si="116">O61-O61*23%</f>
        <v>0</v>
      </c>
      <c r="Q61" s="88">
        <v>0</v>
      </c>
      <c r="R61" s="88">
        <f t="shared" ref="R61" si="117">Q61-Q61*23%</f>
        <v>0</v>
      </c>
      <c r="S61" s="88">
        <v>0</v>
      </c>
      <c r="T61" s="88">
        <f t="shared" si="73"/>
        <v>0</v>
      </c>
      <c r="U61" s="88">
        <v>0</v>
      </c>
      <c r="V61" s="88">
        <f t="shared" ref="V61" si="118">U61-U61*23%</f>
        <v>0</v>
      </c>
      <c r="W61" s="88">
        <v>0</v>
      </c>
      <c r="X61" s="88">
        <f t="shared" ref="X61" si="119">W61-W61*23%</f>
        <v>0</v>
      </c>
      <c r="Y61" s="88">
        <v>0</v>
      </c>
      <c r="Z61" s="88">
        <f t="shared" ref="Z61" si="120">Y61-Y61*23%</f>
        <v>0</v>
      </c>
      <c r="AA61" s="88">
        <v>0</v>
      </c>
      <c r="AB61" s="88">
        <f t="shared" ref="AB61" si="121">AA61-AA61*23%</f>
        <v>0</v>
      </c>
      <c r="AC61" s="88">
        <v>0</v>
      </c>
      <c r="AD61" s="88">
        <f t="shared" ref="AD61" si="122">AC61-AC61*23%</f>
        <v>0</v>
      </c>
      <c r="AE61" s="88">
        <v>47107.16</v>
      </c>
      <c r="AF61" s="88">
        <f t="shared" ref="AF61" si="123">AE61-AE61*23%</f>
        <v>36272.513200000001</v>
      </c>
      <c r="AG61" s="117">
        <f t="shared" si="56"/>
        <v>47107.16</v>
      </c>
      <c r="AH61" s="115"/>
      <c r="AI61" s="12"/>
      <c r="AJ61" s="12"/>
      <c r="AK61" s="12"/>
      <c r="AL61" s="12"/>
      <c r="AM61" s="12"/>
      <c r="AN61" s="12"/>
    </row>
    <row r="62" spans="1:40" s="7" customFormat="1" ht="28.8" customHeight="1" x14ac:dyDescent="0.35">
      <c r="A62" s="78" t="s">
        <v>110</v>
      </c>
      <c r="B62" s="78"/>
      <c r="C62" s="7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78"/>
      <c r="U62" s="78"/>
      <c r="V62" s="78"/>
      <c r="W62" s="78"/>
      <c r="X62" s="78"/>
      <c r="Y62" s="78"/>
      <c r="Z62" s="78"/>
      <c r="AA62" s="78"/>
      <c r="AB62" s="78"/>
      <c r="AC62" s="78"/>
      <c r="AD62" s="78"/>
      <c r="AE62" s="78"/>
      <c r="AF62" s="78"/>
      <c r="AG62" s="115"/>
      <c r="AH62" s="115"/>
      <c r="AI62" s="12"/>
      <c r="AJ62" s="12"/>
      <c r="AK62" s="12"/>
      <c r="AL62" s="12"/>
      <c r="AM62" s="12"/>
      <c r="AN62" s="12"/>
    </row>
    <row r="63" spans="1:40" s="7" customFormat="1" ht="54.9" customHeight="1" x14ac:dyDescent="0.3">
      <c r="A63" s="91" t="s">
        <v>3</v>
      </c>
      <c r="B63" s="51" t="s">
        <v>71</v>
      </c>
      <c r="C63" s="2" t="s">
        <v>100</v>
      </c>
      <c r="D63" s="90">
        <v>40551</v>
      </c>
      <c r="E63" s="88">
        <v>41594.769999999997</v>
      </c>
      <c r="F63" s="88">
        <f t="shared" ref="F63:AF68" si="124">E63-E63*23%</f>
        <v>32027.972899999997</v>
      </c>
      <c r="G63" s="88">
        <v>47834</v>
      </c>
      <c r="H63" s="88">
        <f t="shared" si="124"/>
        <v>36832.18</v>
      </c>
      <c r="I63" s="88">
        <v>43757.29</v>
      </c>
      <c r="J63" s="88">
        <f t="shared" si="124"/>
        <v>33693.113299999997</v>
      </c>
      <c r="K63" s="88">
        <v>47834</v>
      </c>
      <c r="L63" s="88">
        <f t="shared" si="124"/>
        <v>36832.18</v>
      </c>
      <c r="M63" s="88">
        <v>44707.41</v>
      </c>
      <c r="N63" s="88">
        <f t="shared" si="124"/>
        <v>34424.705700000006</v>
      </c>
      <c r="O63" s="88">
        <v>59193.48</v>
      </c>
      <c r="P63" s="88">
        <f t="shared" si="124"/>
        <v>45578.979600000006</v>
      </c>
      <c r="Q63" s="88">
        <v>31282.97</v>
      </c>
      <c r="R63" s="88">
        <f t="shared" si="124"/>
        <v>24087.886900000001</v>
      </c>
      <c r="S63" s="88">
        <v>88457.56</v>
      </c>
      <c r="T63" s="88">
        <f t="shared" si="124"/>
        <v>68112.321200000006</v>
      </c>
      <c r="U63" s="88">
        <v>46399.43</v>
      </c>
      <c r="V63" s="88">
        <f t="shared" si="124"/>
        <v>35727.561099999999</v>
      </c>
      <c r="W63" s="88">
        <v>91356.05</v>
      </c>
      <c r="X63" s="88">
        <f t="shared" si="124"/>
        <v>70344.158500000005</v>
      </c>
      <c r="Y63" s="88">
        <v>47967.23</v>
      </c>
      <c r="Z63" s="88">
        <f t="shared" si="124"/>
        <v>36934.767100000005</v>
      </c>
      <c r="AA63" s="88">
        <v>58160.19</v>
      </c>
      <c r="AB63" s="88">
        <f t="shared" si="124"/>
        <v>44783.346300000005</v>
      </c>
      <c r="AC63" s="88">
        <v>17330.240000000002</v>
      </c>
      <c r="AD63" s="88">
        <f t="shared" si="124"/>
        <v>13344.284800000001</v>
      </c>
      <c r="AE63" s="88">
        <v>79972.13</v>
      </c>
      <c r="AF63" s="88">
        <f t="shared" si="124"/>
        <v>61578.540099999998</v>
      </c>
      <c r="AG63" s="117">
        <f t="shared" si="56"/>
        <v>745846.75000000012</v>
      </c>
      <c r="AH63" s="115"/>
      <c r="AI63" s="12"/>
      <c r="AJ63" s="12"/>
      <c r="AK63" s="12"/>
      <c r="AL63" s="12"/>
      <c r="AM63" s="12"/>
      <c r="AN63" s="12"/>
    </row>
    <row r="64" spans="1:40" s="7" customFormat="1" ht="54.9" customHeight="1" x14ac:dyDescent="0.3">
      <c r="A64" s="11" t="s">
        <v>2</v>
      </c>
      <c r="B64" s="2" t="s">
        <v>72</v>
      </c>
      <c r="C64" s="1" t="s">
        <v>101</v>
      </c>
      <c r="D64" s="90">
        <v>41590</v>
      </c>
      <c r="E64" s="88">
        <v>43705.37</v>
      </c>
      <c r="F64" s="88">
        <f t="shared" si="124"/>
        <v>33653.134900000005</v>
      </c>
      <c r="G64" s="88">
        <v>50261.18</v>
      </c>
      <c r="H64" s="88">
        <f t="shared" ref="H64" si="125">G64-G64*23%</f>
        <v>38701.1086</v>
      </c>
      <c r="I64" s="88">
        <v>50261.18</v>
      </c>
      <c r="J64" s="88">
        <f t="shared" ref="J64" si="126">I64-I64*23%</f>
        <v>38701.1086</v>
      </c>
      <c r="K64" s="88">
        <v>50261.18</v>
      </c>
      <c r="L64" s="88">
        <f t="shared" ref="L64" si="127">K64-K64*23%</f>
        <v>38701.1086</v>
      </c>
      <c r="M64" s="88">
        <v>98032.55</v>
      </c>
      <c r="N64" s="88">
        <f t="shared" ref="N64" si="128">M64-M64*23%</f>
        <v>75485.063500000004</v>
      </c>
      <c r="O64" s="88">
        <v>38294.230000000003</v>
      </c>
      <c r="P64" s="88">
        <f t="shared" ref="P64" si="129">O64-O64*23%</f>
        <v>29486.557100000002</v>
      </c>
      <c r="Q64" s="88">
        <v>48359</v>
      </c>
      <c r="R64" s="88">
        <f t="shared" ref="R64" si="130">Q64-Q64*23%</f>
        <v>37236.43</v>
      </c>
      <c r="S64" s="88">
        <v>47928.7</v>
      </c>
      <c r="T64" s="88">
        <f t="shared" ref="T64" si="131">S64-S64*23%</f>
        <v>36905.098999999995</v>
      </c>
      <c r="U64" s="88">
        <v>98832.92</v>
      </c>
      <c r="V64" s="88">
        <f t="shared" ref="V64" si="132">U64-U64*23%</f>
        <v>76101.348400000003</v>
      </c>
      <c r="W64" s="88">
        <v>52567.199999999997</v>
      </c>
      <c r="X64" s="88">
        <f t="shared" ref="X64" si="133">W64-W64*23%</f>
        <v>40476.743999999999</v>
      </c>
      <c r="Y64" s="88">
        <v>45968.47</v>
      </c>
      <c r="Z64" s="88">
        <f t="shared" ref="Z64" si="134">Y64-Y64*23%</f>
        <v>35395.721900000004</v>
      </c>
      <c r="AA64" s="88">
        <v>60221.07</v>
      </c>
      <c r="AB64" s="88">
        <f t="shared" ref="AB64" si="135">AA64-AA64*23%</f>
        <v>46370.223899999997</v>
      </c>
      <c r="AC64" s="88">
        <v>23038.36</v>
      </c>
      <c r="AD64" s="88">
        <f t="shared" ref="AD64" si="136">AC64-AC64*23%</f>
        <v>17739.537199999999</v>
      </c>
      <c r="AE64" s="88">
        <v>55610.43</v>
      </c>
      <c r="AF64" s="88">
        <f t="shared" ref="AF64" si="137">AE64-AE64*23%</f>
        <v>42820.0311</v>
      </c>
      <c r="AG64" s="117">
        <f t="shared" si="56"/>
        <v>763341.84</v>
      </c>
      <c r="AH64" s="115"/>
      <c r="AI64" s="12"/>
      <c r="AJ64" s="12"/>
      <c r="AK64" s="12"/>
      <c r="AL64" s="12"/>
      <c r="AM64" s="12"/>
      <c r="AN64" s="12"/>
    </row>
    <row r="65" spans="1:40" s="7" customFormat="1" ht="54.9" customHeight="1" x14ac:dyDescent="0.3">
      <c r="A65" s="11" t="s">
        <v>2</v>
      </c>
      <c r="B65" s="51" t="s">
        <v>57</v>
      </c>
      <c r="C65" s="1" t="s">
        <v>101</v>
      </c>
      <c r="D65" s="90">
        <v>41590</v>
      </c>
      <c r="E65" s="88">
        <v>51324.5</v>
      </c>
      <c r="F65" s="88">
        <f t="shared" si="124"/>
        <v>39519.864999999998</v>
      </c>
      <c r="G65" s="88">
        <v>51324.5</v>
      </c>
      <c r="H65" s="88">
        <f t="shared" ref="H65" si="138">G65-G65*23%</f>
        <v>39519.864999999998</v>
      </c>
      <c r="I65" s="88">
        <v>51324.5</v>
      </c>
      <c r="J65" s="88">
        <f t="shared" ref="J65" si="139">I65-I65*23%</f>
        <v>39519.864999999998</v>
      </c>
      <c r="K65" s="88">
        <v>101087.94</v>
      </c>
      <c r="L65" s="88">
        <f t="shared" ref="L65" si="140">K65-K65*23%</f>
        <v>77837.713799999998</v>
      </c>
      <c r="M65" s="88">
        <v>45109.42</v>
      </c>
      <c r="N65" s="88">
        <f t="shared" ref="N65" si="141">M65-M65*23%</f>
        <v>34734.253400000001</v>
      </c>
      <c r="O65" s="88">
        <v>51324.5</v>
      </c>
      <c r="P65" s="88">
        <f t="shared" ref="P65" si="142">O65-O65*23%</f>
        <v>39519.864999999998</v>
      </c>
      <c r="Q65" s="88">
        <v>52723.8</v>
      </c>
      <c r="R65" s="88">
        <f t="shared" ref="R65" si="143">Q65-Q65*23%</f>
        <v>40597.326000000001</v>
      </c>
      <c r="S65" s="88">
        <v>51609.91</v>
      </c>
      <c r="T65" s="88">
        <f t="shared" ref="T65" si="144">S65-S65*23%</f>
        <v>39739.630700000002</v>
      </c>
      <c r="U65" s="88">
        <v>99819.520000000004</v>
      </c>
      <c r="V65" s="88">
        <f t="shared" ref="V65" si="145">U65-U65*23%</f>
        <v>76861.030400000003</v>
      </c>
      <c r="W65" s="88">
        <v>49853.58</v>
      </c>
      <c r="X65" s="88">
        <f t="shared" ref="X65" si="146">W65-W65*23%</f>
        <v>38387.256600000001</v>
      </c>
      <c r="Y65" s="88">
        <v>51557.73</v>
      </c>
      <c r="Z65" s="88">
        <f t="shared" ref="Z65" si="147">Y65-Y65*23%</f>
        <v>39699.452100000002</v>
      </c>
      <c r="AA65" s="88">
        <v>67064.87</v>
      </c>
      <c r="AB65" s="88">
        <f t="shared" ref="AB65" si="148">AA65-AA65*23%</f>
        <v>51639.949899999992</v>
      </c>
      <c r="AC65" s="88">
        <v>26885</v>
      </c>
      <c r="AD65" s="88">
        <f t="shared" ref="AD65" si="149">AC65-AC65*23%</f>
        <v>20701.45</v>
      </c>
      <c r="AE65" s="88">
        <v>81849</v>
      </c>
      <c r="AF65" s="88">
        <f t="shared" ref="AF65" si="150">AE65-AE65*23%</f>
        <v>63023.729999999996</v>
      </c>
      <c r="AG65" s="117">
        <f t="shared" si="56"/>
        <v>832858.7699999999</v>
      </c>
      <c r="AH65" s="115"/>
      <c r="AI65" s="12"/>
      <c r="AJ65" s="12"/>
      <c r="AK65" s="12"/>
      <c r="AL65" s="12"/>
      <c r="AM65" s="12"/>
      <c r="AN65" s="12"/>
    </row>
    <row r="66" spans="1:40" s="7" customFormat="1" ht="54.9" customHeight="1" x14ac:dyDescent="0.3">
      <c r="A66" s="11" t="s">
        <v>2</v>
      </c>
      <c r="B66" s="2" t="s">
        <v>19</v>
      </c>
      <c r="C66" s="1" t="s">
        <v>103</v>
      </c>
      <c r="D66" s="90">
        <v>31992</v>
      </c>
      <c r="E66" s="88">
        <v>35765.599999999999</v>
      </c>
      <c r="F66" s="88">
        <f t="shared" si="124"/>
        <v>27539.511999999999</v>
      </c>
      <c r="G66" s="88">
        <v>38729.4</v>
      </c>
      <c r="H66" s="88">
        <f t="shared" ref="H66" si="151">G66-G66*23%</f>
        <v>29821.637999999999</v>
      </c>
      <c r="I66" s="88">
        <v>38729.4</v>
      </c>
      <c r="J66" s="88">
        <f t="shared" ref="J66" si="152">I66-I66*23%</f>
        <v>29821.637999999999</v>
      </c>
      <c r="K66" s="88">
        <v>38729.4</v>
      </c>
      <c r="L66" s="88">
        <f t="shared" ref="L66" si="153">K66-K66*23%</f>
        <v>29821.637999999999</v>
      </c>
      <c r="M66" s="88">
        <v>37247.5</v>
      </c>
      <c r="N66" s="88">
        <f t="shared" ref="N66" si="154">M66-M66*23%</f>
        <v>28680.574999999997</v>
      </c>
      <c r="O66" s="88">
        <v>34876.35</v>
      </c>
      <c r="P66" s="88">
        <f t="shared" ref="P66" si="155">O66-O66*23%</f>
        <v>26854.789499999999</v>
      </c>
      <c r="Q66" s="88">
        <v>35898.83</v>
      </c>
      <c r="R66" s="88">
        <f t="shared" ref="R66" si="156">Q66-Q66*23%</f>
        <v>27642.099099999999</v>
      </c>
      <c r="S66" s="88">
        <v>69210.710000000006</v>
      </c>
      <c r="T66" s="88">
        <f t="shared" ref="T66" si="157">S66-S66*23%</f>
        <v>53292.246700000003</v>
      </c>
      <c r="U66" s="88">
        <v>26729.62</v>
      </c>
      <c r="V66" s="88">
        <f t="shared" ref="V66" si="158">U66-U66*23%</f>
        <v>20581.807399999998</v>
      </c>
      <c r="W66" s="88">
        <v>68229.990000000005</v>
      </c>
      <c r="X66" s="88">
        <f t="shared" ref="X66" si="159">W66-W66*23%</f>
        <v>52537.092300000004</v>
      </c>
      <c r="Y66" s="88">
        <v>36491.589999999997</v>
      </c>
      <c r="Z66" s="88">
        <f t="shared" ref="Z66" si="160">Y66-Y66*23%</f>
        <v>28098.524299999997</v>
      </c>
      <c r="AA66" s="88">
        <v>39074.51</v>
      </c>
      <c r="AB66" s="88">
        <f t="shared" ref="AB66" si="161">AA66-AA66*23%</f>
        <v>30087.3727</v>
      </c>
      <c r="AC66" s="88">
        <v>19411.240000000002</v>
      </c>
      <c r="AD66" s="88">
        <f t="shared" ref="AD66" si="162">AC66-AC66*23%</f>
        <v>14946.6548</v>
      </c>
      <c r="AE66" s="88">
        <v>49282.81</v>
      </c>
      <c r="AF66" s="88">
        <f t="shared" ref="AF66" si="163">AE66-AE66*23%</f>
        <v>37947.763699999996</v>
      </c>
      <c r="AG66" s="117">
        <f t="shared" si="56"/>
        <v>568406.94999999995</v>
      </c>
      <c r="AH66" s="115"/>
      <c r="AI66" s="12"/>
      <c r="AJ66" s="12"/>
      <c r="AK66" s="12"/>
      <c r="AL66" s="12"/>
      <c r="AM66" s="12"/>
      <c r="AN66" s="12"/>
    </row>
    <row r="67" spans="1:40" s="12" customFormat="1" ht="32.4" customHeight="1" x14ac:dyDescent="0.3">
      <c r="A67" s="71" t="s">
        <v>111</v>
      </c>
      <c r="B67" s="75"/>
      <c r="C67" s="75"/>
      <c r="D67" s="75"/>
      <c r="E67" s="75"/>
      <c r="F67" s="75"/>
      <c r="G67" s="75"/>
      <c r="H67" s="75"/>
      <c r="I67" s="75"/>
      <c r="J67" s="75"/>
      <c r="K67" s="75"/>
      <c r="L67" s="75"/>
      <c r="M67" s="75"/>
      <c r="N67" s="75"/>
      <c r="O67" s="75"/>
      <c r="P67" s="75"/>
      <c r="Q67" s="75"/>
      <c r="R67" s="75"/>
      <c r="S67" s="75"/>
      <c r="T67" s="75"/>
      <c r="U67" s="75"/>
      <c r="V67" s="75"/>
      <c r="W67" s="75"/>
      <c r="X67" s="75"/>
      <c r="Y67" s="75"/>
      <c r="Z67" s="75"/>
      <c r="AA67" s="75"/>
      <c r="AB67" s="75"/>
      <c r="AC67" s="75"/>
      <c r="AD67" s="75"/>
      <c r="AE67" s="75"/>
      <c r="AF67" s="72"/>
      <c r="AG67" s="115"/>
      <c r="AH67" s="115"/>
    </row>
    <row r="68" spans="1:40" s="12" customFormat="1" ht="54.9" customHeight="1" x14ac:dyDescent="0.3">
      <c r="A68" s="85" t="s">
        <v>33</v>
      </c>
      <c r="B68" s="52" t="s">
        <v>69</v>
      </c>
      <c r="C68" s="2" t="s">
        <v>117</v>
      </c>
      <c r="D68" s="86">
        <f>40551</f>
        <v>40551</v>
      </c>
      <c r="E68" s="87">
        <v>0</v>
      </c>
      <c r="F68" s="88">
        <f t="shared" si="124"/>
        <v>0</v>
      </c>
      <c r="G68" s="87">
        <v>0</v>
      </c>
      <c r="H68" s="88">
        <f t="shared" si="124"/>
        <v>0</v>
      </c>
      <c r="I68" s="87">
        <v>0</v>
      </c>
      <c r="J68" s="88">
        <f t="shared" si="124"/>
        <v>0</v>
      </c>
      <c r="K68" s="87">
        <v>0</v>
      </c>
      <c r="L68" s="88">
        <f t="shared" si="124"/>
        <v>0</v>
      </c>
      <c r="M68" s="87">
        <v>0</v>
      </c>
      <c r="N68" s="88">
        <f t="shared" si="124"/>
        <v>0</v>
      </c>
      <c r="O68" s="87">
        <v>0</v>
      </c>
      <c r="P68" s="88">
        <f t="shared" si="124"/>
        <v>0</v>
      </c>
      <c r="Q68" s="87">
        <v>0</v>
      </c>
      <c r="R68" s="88">
        <f t="shared" si="124"/>
        <v>0</v>
      </c>
      <c r="S68" s="87">
        <v>0</v>
      </c>
      <c r="T68" s="88">
        <f t="shared" si="124"/>
        <v>0</v>
      </c>
      <c r="U68" s="87">
        <v>0</v>
      </c>
      <c r="V68" s="88">
        <f t="shared" si="124"/>
        <v>0</v>
      </c>
      <c r="W68" s="87">
        <v>0</v>
      </c>
      <c r="X68" s="88">
        <f t="shared" si="124"/>
        <v>0</v>
      </c>
      <c r="Y68" s="87">
        <v>0</v>
      </c>
      <c r="Z68" s="88">
        <f t="shared" si="124"/>
        <v>0</v>
      </c>
      <c r="AA68" s="87">
        <v>0</v>
      </c>
      <c r="AB68" s="88">
        <f t="shared" si="124"/>
        <v>0</v>
      </c>
      <c r="AC68" s="87">
        <v>0</v>
      </c>
      <c r="AD68" s="88">
        <f t="shared" si="124"/>
        <v>0</v>
      </c>
      <c r="AE68" s="87">
        <v>0</v>
      </c>
      <c r="AF68" s="88">
        <f t="shared" si="124"/>
        <v>0</v>
      </c>
      <c r="AG68" s="117">
        <f t="shared" si="56"/>
        <v>0</v>
      </c>
      <c r="AH68" s="115"/>
    </row>
    <row r="69" spans="1:40" s="12" customFormat="1" ht="54.9" customHeight="1" x14ac:dyDescent="0.3">
      <c r="A69" s="108" t="s">
        <v>4</v>
      </c>
      <c r="B69" s="67" t="s">
        <v>58</v>
      </c>
      <c r="C69" s="93" t="s">
        <v>118</v>
      </c>
      <c r="D69" s="94">
        <v>31992</v>
      </c>
      <c r="E69" s="88">
        <v>81876.06</v>
      </c>
      <c r="F69" s="88">
        <f t="shared" ref="F69:F70" si="164">E69-E69*23%</f>
        <v>63044.566200000001</v>
      </c>
      <c r="G69" s="88">
        <v>55330.3</v>
      </c>
      <c r="H69" s="88">
        <f t="shared" ref="H69:H70" si="165">G69-G69*23%</f>
        <v>42604.331000000006</v>
      </c>
      <c r="I69" s="88">
        <v>58146.09</v>
      </c>
      <c r="J69" s="88">
        <f t="shared" ref="J69:J70" si="166">I69-I69*23%</f>
        <v>44772.489300000001</v>
      </c>
      <c r="K69" s="88">
        <v>69299.899999999994</v>
      </c>
      <c r="L69" s="88">
        <f t="shared" ref="L69:L70" si="167">K69-K69*23%</f>
        <v>53360.922999999995</v>
      </c>
      <c r="M69" s="88">
        <v>46438.9</v>
      </c>
      <c r="N69" s="88">
        <f t="shared" ref="N69:N70" si="168">M69-M69*23%</f>
        <v>35757.953000000001</v>
      </c>
      <c r="O69" s="88">
        <v>96632.84</v>
      </c>
      <c r="P69" s="88">
        <f t="shared" ref="P69:P70" si="169">O69-O69*23%</f>
        <v>74407.286800000002</v>
      </c>
      <c r="Q69" s="88">
        <v>37248.44</v>
      </c>
      <c r="R69" s="88">
        <f t="shared" ref="R69:R70" si="170">Q69-Q69*23%</f>
        <v>28681.298800000004</v>
      </c>
      <c r="S69" s="88">
        <v>59883.71</v>
      </c>
      <c r="T69" s="88">
        <f t="shared" ref="T69:T70" si="171">S69-S69*23%</f>
        <v>46110.456699999995</v>
      </c>
      <c r="U69" s="88">
        <v>33697.33</v>
      </c>
      <c r="V69" s="88">
        <f t="shared" ref="V69:V70" si="172">U69-U69*23%</f>
        <v>25946.944100000001</v>
      </c>
      <c r="W69" s="88">
        <v>43608.33</v>
      </c>
      <c r="X69" s="88">
        <f t="shared" ref="X69:X70" si="173">W69-W69*23%</f>
        <v>33578.414100000002</v>
      </c>
      <c r="Y69" s="88">
        <v>47795.72</v>
      </c>
      <c r="Z69" s="88">
        <f t="shared" ref="Z69:Z70" si="174">Y69-Y69*23%</f>
        <v>36802.704400000002</v>
      </c>
      <c r="AA69" s="88">
        <v>57393.77</v>
      </c>
      <c r="AB69" s="88">
        <f t="shared" ref="AB69:AB70" si="175">AA69-AA69*23%</f>
        <v>44193.202899999997</v>
      </c>
      <c r="AC69" s="88">
        <v>23617.9</v>
      </c>
      <c r="AD69" s="88">
        <f t="shared" ref="AD69:AD70" si="176">AC69-AC69*23%</f>
        <v>18185.783000000003</v>
      </c>
      <c r="AE69" s="88">
        <v>60561.3</v>
      </c>
      <c r="AF69" s="88">
        <f t="shared" ref="AF69:AF70" si="177">AE69-AE69*23%</f>
        <v>46632.201000000001</v>
      </c>
      <c r="AG69" s="117">
        <f t="shared" si="56"/>
        <v>771530.59</v>
      </c>
      <c r="AH69" s="115"/>
    </row>
    <row r="70" spans="1:40" s="12" customFormat="1" ht="54.9" customHeight="1" x14ac:dyDescent="0.3">
      <c r="A70" s="109"/>
      <c r="B70" s="67"/>
      <c r="C70" s="96"/>
      <c r="D70" s="97"/>
      <c r="E70" s="88">
        <v>0</v>
      </c>
      <c r="F70" s="88">
        <f t="shared" si="164"/>
        <v>0</v>
      </c>
      <c r="G70" s="88">
        <v>0</v>
      </c>
      <c r="H70" s="88">
        <f t="shared" si="165"/>
        <v>0</v>
      </c>
      <c r="I70" s="88">
        <v>0</v>
      </c>
      <c r="J70" s="88">
        <f t="shared" si="166"/>
        <v>0</v>
      </c>
      <c r="K70" s="88">
        <v>0</v>
      </c>
      <c r="L70" s="88">
        <f t="shared" si="167"/>
        <v>0</v>
      </c>
      <c r="M70" s="88">
        <v>0</v>
      </c>
      <c r="N70" s="88">
        <f t="shared" si="168"/>
        <v>0</v>
      </c>
      <c r="O70" s="88">
        <v>0</v>
      </c>
      <c r="P70" s="88">
        <f t="shared" si="169"/>
        <v>0</v>
      </c>
      <c r="Q70" s="88">
        <v>0</v>
      </c>
      <c r="R70" s="88">
        <f t="shared" si="170"/>
        <v>0</v>
      </c>
      <c r="S70" s="88">
        <v>0</v>
      </c>
      <c r="T70" s="88">
        <f t="shared" si="171"/>
        <v>0</v>
      </c>
      <c r="U70" s="88">
        <v>0</v>
      </c>
      <c r="V70" s="88">
        <f t="shared" si="172"/>
        <v>0</v>
      </c>
      <c r="W70" s="88">
        <v>0</v>
      </c>
      <c r="X70" s="88">
        <f t="shared" si="173"/>
        <v>0</v>
      </c>
      <c r="Y70" s="88">
        <v>0</v>
      </c>
      <c r="Z70" s="88">
        <f t="shared" si="174"/>
        <v>0</v>
      </c>
      <c r="AA70" s="88">
        <v>4287.25</v>
      </c>
      <c r="AB70" s="88">
        <f t="shared" si="175"/>
        <v>3301.1824999999999</v>
      </c>
      <c r="AC70" s="88">
        <v>0</v>
      </c>
      <c r="AD70" s="88">
        <f t="shared" si="176"/>
        <v>0</v>
      </c>
      <c r="AE70" s="88">
        <v>0</v>
      </c>
      <c r="AF70" s="88">
        <f t="shared" si="177"/>
        <v>0</v>
      </c>
      <c r="AG70" s="117">
        <f t="shared" si="56"/>
        <v>4287.25</v>
      </c>
      <c r="AH70" s="115"/>
    </row>
    <row r="71" spans="1:40" s="12" customFormat="1" ht="54.9" customHeight="1" x14ac:dyDescent="0.3">
      <c r="A71" s="108" t="s">
        <v>4</v>
      </c>
      <c r="B71" s="67" t="s">
        <v>16</v>
      </c>
      <c r="C71" s="93" t="s">
        <v>118</v>
      </c>
      <c r="D71" s="94">
        <v>31992</v>
      </c>
      <c r="E71" s="88">
        <v>36358.36</v>
      </c>
      <c r="F71" s="88">
        <f t="shared" ref="F71:F72" si="178">E71-E71*23%</f>
        <v>27995.9372</v>
      </c>
      <c r="G71" s="88">
        <v>31108.78</v>
      </c>
      <c r="H71" s="88">
        <f t="shared" ref="H71:H72" si="179">G71-G71*23%</f>
        <v>23953.760599999998</v>
      </c>
      <c r="I71" s="88">
        <v>39322.160000000003</v>
      </c>
      <c r="J71" s="88">
        <f t="shared" ref="J71:J72" si="180">I71-I71*23%</f>
        <v>30278.063200000004</v>
      </c>
      <c r="K71" s="88">
        <v>39322.160000000003</v>
      </c>
      <c r="L71" s="88">
        <f t="shared" ref="L71" si="181">K71-K71*23%</f>
        <v>30278.063200000004</v>
      </c>
      <c r="M71" s="88">
        <v>37840.26</v>
      </c>
      <c r="N71" s="88">
        <f t="shared" ref="N71" si="182">M71-M71*23%</f>
        <v>29137.000200000002</v>
      </c>
      <c r="O71" s="88">
        <v>29432.95</v>
      </c>
      <c r="P71" s="88">
        <f t="shared" ref="P71:P72" si="183">O71-O71*23%</f>
        <v>22663.371500000001</v>
      </c>
      <c r="Q71" s="88">
        <v>76350.63</v>
      </c>
      <c r="R71" s="88">
        <f t="shared" ref="R71:R72" si="184">Q71-Q71*23%</f>
        <v>58789.985100000005</v>
      </c>
      <c r="S71" s="88">
        <v>36830.31</v>
      </c>
      <c r="T71" s="88">
        <f t="shared" ref="T71:T72" si="185">S71-S71*23%</f>
        <v>28359.3387</v>
      </c>
      <c r="U71" s="88">
        <v>62752.53</v>
      </c>
      <c r="V71" s="88">
        <f t="shared" ref="V71:V72" si="186">U71-U71*23%</f>
        <v>48319.448099999994</v>
      </c>
      <c r="W71" s="88">
        <v>35602.449999999997</v>
      </c>
      <c r="X71" s="88">
        <f t="shared" ref="X71:X72" si="187">W71-W71*23%</f>
        <v>27413.886499999997</v>
      </c>
      <c r="Y71" s="88">
        <v>31237.360000000001</v>
      </c>
      <c r="Z71" s="88">
        <f t="shared" ref="Z71:Z72" si="188">Y71-Y71*23%</f>
        <v>24052.767200000002</v>
      </c>
      <c r="AA71" s="88">
        <v>40048.15</v>
      </c>
      <c r="AB71" s="88">
        <f t="shared" ref="AB71:AB72" si="189">AA71-AA71*23%</f>
        <v>30837.075499999999</v>
      </c>
      <c r="AC71" s="88">
        <v>18694.32</v>
      </c>
      <c r="AD71" s="88">
        <f t="shared" ref="AD71:AD72" si="190">AC71-AC71*23%</f>
        <v>14394.626399999999</v>
      </c>
      <c r="AE71" s="88">
        <v>48249.04</v>
      </c>
      <c r="AF71" s="88">
        <f t="shared" ref="AF71:AF72" si="191">AE71-AE71*23%</f>
        <v>37151.760800000004</v>
      </c>
      <c r="AG71" s="117">
        <f t="shared" si="56"/>
        <v>563149.46000000008</v>
      </c>
      <c r="AH71" s="115"/>
    </row>
    <row r="72" spans="1:40" s="12" customFormat="1" ht="54.9" customHeight="1" x14ac:dyDescent="0.3">
      <c r="A72" s="109"/>
      <c r="B72" s="67"/>
      <c r="C72" s="96"/>
      <c r="D72" s="97"/>
      <c r="E72" s="88">
        <v>40199.42</v>
      </c>
      <c r="F72" s="88">
        <f t="shared" si="178"/>
        <v>30953.553399999997</v>
      </c>
      <c r="G72" s="88">
        <v>96737.52</v>
      </c>
      <c r="H72" s="88">
        <f t="shared" si="179"/>
        <v>74487.890400000004</v>
      </c>
      <c r="I72" s="88">
        <v>12430.76</v>
      </c>
      <c r="J72" s="88">
        <f t="shared" si="180"/>
        <v>9571.6851999999999</v>
      </c>
      <c r="K72" s="88">
        <v>0</v>
      </c>
      <c r="L72" s="88">
        <v>0</v>
      </c>
      <c r="M72" s="88">
        <v>0</v>
      </c>
      <c r="N72" s="88">
        <v>0</v>
      </c>
      <c r="O72" s="88">
        <v>0</v>
      </c>
      <c r="P72" s="88">
        <f t="shared" si="183"/>
        <v>0</v>
      </c>
      <c r="Q72" s="88">
        <v>0</v>
      </c>
      <c r="R72" s="88">
        <f t="shared" si="184"/>
        <v>0</v>
      </c>
      <c r="S72" s="88">
        <v>0</v>
      </c>
      <c r="T72" s="88">
        <f t="shared" si="185"/>
        <v>0</v>
      </c>
      <c r="U72" s="88">
        <v>0</v>
      </c>
      <c r="V72" s="88">
        <f t="shared" si="186"/>
        <v>0</v>
      </c>
      <c r="W72" s="88">
        <v>0</v>
      </c>
      <c r="X72" s="88">
        <f t="shared" si="187"/>
        <v>0</v>
      </c>
      <c r="Y72" s="88">
        <v>0</v>
      </c>
      <c r="Z72" s="88">
        <f t="shared" si="188"/>
        <v>0</v>
      </c>
      <c r="AA72" s="88">
        <v>0</v>
      </c>
      <c r="AB72" s="88">
        <f t="shared" si="189"/>
        <v>0</v>
      </c>
      <c r="AC72" s="88">
        <v>0</v>
      </c>
      <c r="AD72" s="88">
        <f t="shared" si="190"/>
        <v>0</v>
      </c>
      <c r="AE72" s="88">
        <v>0</v>
      </c>
      <c r="AF72" s="88">
        <f t="shared" si="191"/>
        <v>0</v>
      </c>
      <c r="AG72" s="117">
        <f t="shared" si="56"/>
        <v>149367.70000000001</v>
      </c>
      <c r="AH72" s="115"/>
    </row>
    <row r="73" spans="1:40" s="12" customFormat="1" ht="54.9" customHeight="1" x14ac:dyDescent="0.3">
      <c r="A73" s="91" t="s">
        <v>4</v>
      </c>
      <c r="B73" s="2" t="s">
        <v>73</v>
      </c>
      <c r="C73" s="1" t="s">
        <v>119</v>
      </c>
      <c r="D73" s="90">
        <v>41590</v>
      </c>
      <c r="E73" s="88">
        <v>0</v>
      </c>
      <c r="F73" s="88">
        <f t="shared" ref="F73" si="192">E73-E73*23%</f>
        <v>0</v>
      </c>
      <c r="G73" s="88">
        <v>0</v>
      </c>
      <c r="H73" s="88">
        <f t="shared" ref="H73" si="193">G73-G73*23%</f>
        <v>0</v>
      </c>
      <c r="I73" s="88">
        <v>11290.67</v>
      </c>
      <c r="J73" s="88">
        <f t="shared" ref="J73" si="194">I73-I73*23%</f>
        <v>8693.8158999999996</v>
      </c>
      <c r="K73" s="88">
        <v>32530.720000000001</v>
      </c>
      <c r="L73" s="88">
        <f t="shared" ref="L73" si="195">K73-K73*23%</f>
        <v>25048.654399999999</v>
      </c>
      <c r="M73" s="88">
        <v>34203.96</v>
      </c>
      <c r="N73" s="88">
        <f t="shared" ref="N73" si="196">M73-M73*23%</f>
        <v>26337.049199999998</v>
      </c>
      <c r="O73" s="88">
        <v>27249.9</v>
      </c>
      <c r="P73" s="88">
        <f t="shared" ref="P73" si="197">O73-O73*23%</f>
        <v>20982.423000000003</v>
      </c>
      <c r="Q73" s="88">
        <v>70920.83</v>
      </c>
      <c r="R73" s="88">
        <f t="shared" ref="R73" si="198">Q73-Q73*23%</f>
        <v>54609.039100000002</v>
      </c>
      <c r="S73" s="88">
        <v>38438.82</v>
      </c>
      <c r="T73" s="88">
        <f t="shared" ref="T73" si="199">S73-S73*23%</f>
        <v>29597.8914</v>
      </c>
      <c r="U73" s="88">
        <v>92695.039999999994</v>
      </c>
      <c r="V73" s="88">
        <f t="shared" ref="V73" si="200">U73-U73*23%</f>
        <v>71375.180800000002</v>
      </c>
      <c r="W73" s="88">
        <v>22342.29</v>
      </c>
      <c r="X73" s="88">
        <f t="shared" ref="X73" si="201">W73-W73*23%</f>
        <v>17203.563300000002</v>
      </c>
      <c r="Y73" s="88">
        <v>40374.46</v>
      </c>
      <c r="Z73" s="88">
        <f t="shared" ref="Z73" si="202">Y73-Y73*23%</f>
        <v>31088.334199999998</v>
      </c>
      <c r="AA73" s="88">
        <v>44641.13</v>
      </c>
      <c r="AB73" s="88">
        <f t="shared" ref="AB73" si="203">AA73-AA73*23%</f>
        <v>34373.670099999996</v>
      </c>
      <c r="AC73" s="88">
        <v>22470.83</v>
      </c>
      <c r="AD73" s="88">
        <f t="shared" ref="AD73" si="204">AC73-AC73*23%</f>
        <v>17302.539100000002</v>
      </c>
      <c r="AE73" s="88">
        <v>60047.28</v>
      </c>
      <c r="AF73" s="88">
        <f t="shared" ref="AF73" si="205">AE73-AE73*23%</f>
        <v>46236.405599999998</v>
      </c>
      <c r="AG73" s="117">
        <f t="shared" si="56"/>
        <v>497205.93000000005</v>
      </c>
      <c r="AH73" s="115"/>
    </row>
    <row r="74" spans="1:40" s="12" customFormat="1" ht="54.9" customHeight="1" x14ac:dyDescent="0.3">
      <c r="A74" s="91" t="s">
        <v>18</v>
      </c>
      <c r="B74" s="51" t="s">
        <v>74</v>
      </c>
      <c r="C74" s="2" t="s">
        <v>108</v>
      </c>
      <c r="D74" s="90">
        <v>10184</v>
      </c>
      <c r="E74" s="88">
        <v>5640.17</v>
      </c>
      <c r="F74" s="88">
        <f t="shared" ref="F74" si="206">E74-E74*23%</f>
        <v>4342.9309000000003</v>
      </c>
      <c r="G74" s="88">
        <v>22238.400000000001</v>
      </c>
      <c r="H74" s="88">
        <f t="shared" ref="H74" si="207">G74-G74*23%</f>
        <v>17123.567999999999</v>
      </c>
      <c r="I74" s="88">
        <v>15752.2</v>
      </c>
      <c r="J74" s="88">
        <f t="shared" ref="J74" si="208">I74-I74*23%</f>
        <v>12129.194</v>
      </c>
      <c r="K74" s="88">
        <v>22238.400000000001</v>
      </c>
      <c r="L74" s="88">
        <f t="shared" ref="L74" si="209">K74-K74*23%</f>
        <v>17123.567999999999</v>
      </c>
      <c r="M74" s="88">
        <v>22238.400000000001</v>
      </c>
      <c r="N74" s="88">
        <f t="shared" ref="N74" si="210">M74-M74*23%</f>
        <v>17123.567999999999</v>
      </c>
      <c r="O74" s="88">
        <v>22238.400000000001</v>
      </c>
      <c r="P74" s="88">
        <f t="shared" ref="P74" si="211">O74-O74*23%</f>
        <v>17123.567999999999</v>
      </c>
      <c r="Q74" s="88">
        <v>22371.63</v>
      </c>
      <c r="R74" s="88">
        <f t="shared" ref="R74" si="212">Q74-Q74*23%</f>
        <v>17226.1551</v>
      </c>
      <c r="S74" s="88">
        <v>70164.639999999999</v>
      </c>
      <c r="T74" s="88">
        <f t="shared" ref="T74" si="213">S74-S74*23%</f>
        <v>54026.772799999999</v>
      </c>
      <c r="U74" s="88">
        <v>17287.169999999998</v>
      </c>
      <c r="V74" s="88">
        <f t="shared" ref="V74" si="214">U74-U74*23%</f>
        <v>13311.120899999998</v>
      </c>
      <c r="W74" s="88">
        <v>22371.63</v>
      </c>
      <c r="X74" s="88">
        <f t="shared" ref="X74" si="215">W74-W74*23%</f>
        <v>17226.1551</v>
      </c>
      <c r="Y74" s="88">
        <v>26541.33</v>
      </c>
      <c r="Z74" s="88">
        <f t="shared" ref="Z74" si="216">Y74-Y74*23%</f>
        <v>20436.824100000002</v>
      </c>
      <c r="AA74" s="88">
        <v>31174.33</v>
      </c>
      <c r="AB74" s="88">
        <f t="shared" ref="AB74" si="217">AA74-AA74*23%</f>
        <v>24004.234100000001</v>
      </c>
      <c r="AC74" s="88">
        <v>26408</v>
      </c>
      <c r="AD74" s="88">
        <f t="shared" ref="AD74" si="218">AC74-AC74*23%</f>
        <v>20334.16</v>
      </c>
      <c r="AE74" s="88">
        <v>31640.7</v>
      </c>
      <c r="AF74" s="88">
        <f t="shared" ref="AF74" si="219">AE74-AE74*23%</f>
        <v>24363.339</v>
      </c>
      <c r="AG74" s="117">
        <f t="shared" si="56"/>
        <v>358305.4</v>
      </c>
      <c r="AH74" s="115"/>
    </row>
    <row r="75" spans="1:40" s="12" customFormat="1" ht="36" customHeight="1" x14ac:dyDescent="0.3">
      <c r="A75" s="79" t="s">
        <v>112</v>
      </c>
      <c r="B75" s="79"/>
      <c r="C75" s="79"/>
      <c r="D75" s="79"/>
      <c r="E75" s="79"/>
      <c r="F75" s="79"/>
      <c r="G75" s="79"/>
      <c r="H75" s="79"/>
      <c r="I75" s="79"/>
      <c r="J75" s="79"/>
      <c r="K75" s="79"/>
      <c r="L75" s="79"/>
      <c r="M75" s="79"/>
      <c r="N75" s="79"/>
      <c r="O75" s="79"/>
      <c r="P75" s="79"/>
      <c r="Q75" s="79"/>
      <c r="R75" s="79"/>
      <c r="S75" s="79"/>
      <c r="T75" s="79"/>
      <c r="U75" s="79"/>
      <c r="V75" s="79"/>
      <c r="W75" s="79"/>
      <c r="X75" s="79"/>
      <c r="Y75" s="79"/>
      <c r="Z75" s="79"/>
      <c r="AA75" s="79"/>
      <c r="AB75" s="79"/>
      <c r="AC75" s="79"/>
      <c r="AD75" s="79"/>
      <c r="AE75" s="79"/>
      <c r="AF75" s="79"/>
      <c r="AG75" s="115"/>
      <c r="AH75" s="115"/>
    </row>
    <row r="76" spans="1:40" s="12" customFormat="1" ht="54.9" customHeight="1" x14ac:dyDescent="0.3">
      <c r="A76" s="85" t="s">
        <v>33</v>
      </c>
      <c r="B76" s="52" t="s">
        <v>69</v>
      </c>
      <c r="C76" s="2" t="s">
        <v>120</v>
      </c>
      <c r="D76" s="86">
        <v>42578</v>
      </c>
      <c r="E76" s="87">
        <v>31267.85</v>
      </c>
      <c r="F76" s="88">
        <f t="shared" ref="F76:AF86" si="220">E76-E76*23%</f>
        <v>24076.244500000001</v>
      </c>
      <c r="G76" s="87">
        <v>0</v>
      </c>
      <c r="H76" s="88">
        <f t="shared" si="220"/>
        <v>0</v>
      </c>
      <c r="I76" s="87">
        <v>0</v>
      </c>
      <c r="J76" s="88">
        <f t="shared" si="220"/>
        <v>0</v>
      </c>
      <c r="K76" s="87">
        <v>0</v>
      </c>
      <c r="L76" s="88">
        <f t="shared" si="220"/>
        <v>0</v>
      </c>
      <c r="M76" s="87">
        <v>0</v>
      </c>
      <c r="N76" s="88">
        <f t="shared" si="220"/>
        <v>0</v>
      </c>
      <c r="O76" s="87">
        <v>0</v>
      </c>
      <c r="P76" s="88">
        <f t="shared" si="220"/>
        <v>0</v>
      </c>
      <c r="Q76" s="87">
        <v>0</v>
      </c>
      <c r="R76" s="88">
        <f t="shared" si="220"/>
        <v>0</v>
      </c>
      <c r="S76" s="87">
        <v>0</v>
      </c>
      <c r="T76" s="88">
        <f t="shared" si="220"/>
        <v>0</v>
      </c>
      <c r="U76" s="87">
        <v>0</v>
      </c>
      <c r="V76" s="88">
        <f t="shared" si="220"/>
        <v>0</v>
      </c>
      <c r="W76" s="87">
        <v>0</v>
      </c>
      <c r="X76" s="88">
        <f t="shared" si="220"/>
        <v>0</v>
      </c>
      <c r="Y76" s="87">
        <v>0</v>
      </c>
      <c r="Z76" s="88">
        <f t="shared" si="220"/>
        <v>0</v>
      </c>
      <c r="AA76" s="87">
        <v>0</v>
      </c>
      <c r="AB76" s="88">
        <f t="shared" si="220"/>
        <v>0</v>
      </c>
      <c r="AC76" s="87">
        <v>0</v>
      </c>
      <c r="AD76" s="88">
        <f t="shared" si="220"/>
        <v>0</v>
      </c>
      <c r="AE76" s="87">
        <v>0</v>
      </c>
      <c r="AF76" s="88">
        <f t="shared" si="220"/>
        <v>0</v>
      </c>
      <c r="AG76" s="117">
        <f t="shared" si="56"/>
        <v>31267.85</v>
      </c>
      <c r="AH76" s="115"/>
    </row>
    <row r="77" spans="1:40" s="12" customFormat="1" ht="54.9" customHeight="1" x14ac:dyDescent="0.3">
      <c r="A77" s="91" t="s">
        <v>4</v>
      </c>
      <c r="B77" s="2" t="s">
        <v>60</v>
      </c>
      <c r="C77" s="1" t="s">
        <v>101</v>
      </c>
      <c r="D77" s="90">
        <v>41590</v>
      </c>
      <c r="E77" s="88">
        <v>52274</v>
      </c>
      <c r="F77" s="88">
        <f t="shared" si="220"/>
        <v>40250.979999999996</v>
      </c>
      <c r="G77" s="88">
        <v>43744.58</v>
      </c>
      <c r="H77" s="88">
        <f t="shared" ref="H77" si="221">G77-G77*23%</f>
        <v>33683.3266</v>
      </c>
      <c r="I77" s="88">
        <v>22913.83</v>
      </c>
      <c r="J77" s="88">
        <f t="shared" ref="J77" si="222">I77-I77*23%</f>
        <v>17643.649100000002</v>
      </c>
      <c r="K77" s="88">
        <f>51964.53+14795.91</f>
        <v>66760.44</v>
      </c>
      <c r="L77" s="88">
        <f t="shared" ref="L77" si="223">K77-K77*23%</f>
        <v>51405.538800000002</v>
      </c>
      <c r="M77" s="88">
        <v>43744.58</v>
      </c>
      <c r="N77" s="88">
        <f t="shared" ref="N77" si="224">M77-M77*23%</f>
        <v>33683.3266</v>
      </c>
      <c r="O77" s="88">
        <v>43744.58</v>
      </c>
      <c r="P77" s="88">
        <f t="shared" ref="P77" si="225">O77-O77*23%</f>
        <v>33683.3266</v>
      </c>
      <c r="Q77" s="88">
        <v>12305.17</v>
      </c>
      <c r="R77" s="88">
        <f t="shared" ref="R77" si="226">Q77-Q77*23%</f>
        <v>9474.9809000000005</v>
      </c>
      <c r="S77" s="88">
        <f>51932.4+18696.96</f>
        <v>70629.36</v>
      </c>
      <c r="T77" s="88">
        <f t="shared" ref="T77" si="227">S77-S77*23%</f>
        <v>54384.607199999999</v>
      </c>
      <c r="U77" s="88">
        <f>7790.4+49858.56</f>
        <v>57648.959999999999</v>
      </c>
      <c r="V77" s="88">
        <f t="shared" ref="V77" si="228">U77-U77*23%</f>
        <v>44389.699200000003</v>
      </c>
      <c r="W77" s="88">
        <v>70113.600000000006</v>
      </c>
      <c r="X77" s="88">
        <f t="shared" ref="X77" si="229">W77-W77*23%</f>
        <v>53987.472000000002</v>
      </c>
      <c r="Y77" s="88">
        <f>66578.02+21813.12</f>
        <v>88391.14</v>
      </c>
      <c r="Z77" s="88">
        <f t="shared" ref="Z77" si="230">Y77-Y77*23%</f>
        <v>68061.177800000005</v>
      </c>
      <c r="AA77" s="88">
        <f>89922.61+12734.54</f>
        <v>102657.15</v>
      </c>
      <c r="AB77" s="88">
        <f t="shared" ref="AB77" si="231">AA77-AA77*23%</f>
        <v>79046.005499999999</v>
      </c>
      <c r="AC77" s="88">
        <f>9214.55+31329.47</f>
        <v>40544.020000000004</v>
      </c>
      <c r="AD77" s="88">
        <f t="shared" ref="AD77" si="232">AC77-AC77*23%</f>
        <v>31218.895400000001</v>
      </c>
      <c r="AE77" s="88">
        <v>51601.48</v>
      </c>
      <c r="AF77" s="88">
        <f t="shared" ref="AF77" si="233">AE77-AE77*23%</f>
        <v>39733.139600000002</v>
      </c>
      <c r="AG77" s="117">
        <f t="shared" si="56"/>
        <v>767072.89</v>
      </c>
      <c r="AH77" s="115"/>
    </row>
    <row r="78" spans="1:40" s="12" customFormat="1" ht="54.9" customHeight="1" x14ac:dyDescent="0.3">
      <c r="A78" s="91" t="s">
        <v>2</v>
      </c>
      <c r="B78" s="2" t="s">
        <v>61</v>
      </c>
      <c r="C78" s="1" t="s">
        <v>101</v>
      </c>
      <c r="D78" s="90">
        <v>41590</v>
      </c>
      <c r="E78" s="88">
        <v>41099.599999999999</v>
      </c>
      <c r="F78" s="88">
        <f t="shared" si="220"/>
        <v>31646.691999999999</v>
      </c>
      <c r="G78" s="88">
        <v>41713.089999999997</v>
      </c>
      <c r="H78" s="88">
        <f t="shared" ref="H78" si="234">G78-G78*23%</f>
        <v>32119.079299999998</v>
      </c>
      <c r="I78" s="88">
        <v>41781.26</v>
      </c>
      <c r="J78" s="88">
        <f t="shared" ref="J78" si="235">I78-I78*23%</f>
        <v>32171.570200000002</v>
      </c>
      <c r="K78" s="88">
        <v>41781.26</v>
      </c>
      <c r="L78" s="88">
        <f t="shared" ref="L78" si="236">K78-K78*23%</f>
        <v>32171.570200000002</v>
      </c>
      <c r="M78" s="88">
        <v>40077.11</v>
      </c>
      <c r="N78" s="88">
        <f t="shared" ref="N78" si="237">M78-M78*23%</f>
        <v>30859.3747</v>
      </c>
      <c r="O78" s="88">
        <v>41781.26</v>
      </c>
      <c r="P78" s="88">
        <f t="shared" ref="P78" si="238">O78-O78*23%</f>
        <v>32171.570200000002</v>
      </c>
      <c r="Q78" s="88">
        <v>41914.49</v>
      </c>
      <c r="R78" s="88">
        <f t="shared" ref="R78" si="239">Q78-Q78*23%</f>
        <v>32274.157299999999</v>
      </c>
      <c r="S78" s="88">
        <f>75810.91+7326.85</f>
        <v>83137.760000000009</v>
      </c>
      <c r="T78" s="88">
        <f t="shared" ref="T78" si="240">S78-S78*23%</f>
        <v>64016.075200000007</v>
      </c>
      <c r="U78" s="88">
        <v>40210.339999999997</v>
      </c>
      <c r="V78" s="88">
        <f t="shared" ref="V78" si="241">U78-U78*23%</f>
        <v>30961.961799999997</v>
      </c>
      <c r="W78" s="88">
        <v>81602.34</v>
      </c>
      <c r="X78" s="88">
        <f t="shared" ref="X78" si="242">W78-W78*23%</f>
        <v>62833.801800000001</v>
      </c>
      <c r="Y78" s="88">
        <v>41914.49</v>
      </c>
      <c r="Z78" s="88">
        <f t="shared" ref="Z78" si="243">Y78-Y78*23%</f>
        <v>32274.157299999999</v>
      </c>
      <c r="AA78" s="88">
        <v>43825.49</v>
      </c>
      <c r="AB78" s="88">
        <f t="shared" ref="AB78" si="244">AA78-AA78*23%</f>
        <v>33745.6273</v>
      </c>
      <c r="AC78" s="88">
        <v>21257.48</v>
      </c>
      <c r="AD78" s="88">
        <f t="shared" ref="AD78" si="245">AC78-AC78*23%</f>
        <v>16368.259599999999</v>
      </c>
      <c r="AE78" s="88">
        <v>57050.64</v>
      </c>
      <c r="AF78" s="88">
        <f t="shared" ref="AF78" si="246">AE78-AE78*23%</f>
        <v>43928.9928</v>
      </c>
      <c r="AG78" s="117">
        <f t="shared" si="56"/>
        <v>659146.61</v>
      </c>
      <c r="AH78" s="115"/>
    </row>
    <row r="79" spans="1:40" s="12" customFormat="1" ht="54.9" customHeight="1" x14ac:dyDescent="0.3">
      <c r="A79" s="91" t="s">
        <v>4</v>
      </c>
      <c r="B79" s="2" t="s">
        <v>62</v>
      </c>
      <c r="C79" s="1" t="s">
        <v>101</v>
      </c>
      <c r="D79" s="90">
        <v>41590</v>
      </c>
      <c r="E79" s="88">
        <v>35738.78</v>
      </c>
      <c r="F79" s="88">
        <f t="shared" si="220"/>
        <v>27518.8606</v>
      </c>
      <c r="G79" s="88">
        <v>41099.599999999999</v>
      </c>
      <c r="H79" s="88">
        <f t="shared" ref="H79" si="247">G79-G79*23%</f>
        <v>31646.691999999999</v>
      </c>
      <c r="I79" s="88">
        <v>41099.599999999999</v>
      </c>
      <c r="J79" s="88">
        <f t="shared" ref="J79" si="248">I79-I79*23%</f>
        <v>31646.691999999999</v>
      </c>
      <c r="K79" s="88">
        <v>40095.49</v>
      </c>
      <c r="L79" s="88">
        <f t="shared" ref="L79" si="249">K79-K79*23%</f>
        <v>30873.527299999998</v>
      </c>
      <c r="M79" s="88">
        <v>39395.449999999997</v>
      </c>
      <c r="N79" s="88">
        <f t="shared" ref="N79" si="250">M79-M79*23%</f>
        <v>30334.496499999997</v>
      </c>
      <c r="O79" s="88">
        <v>41391.74</v>
      </c>
      <c r="P79" s="88">
        <f t="shared" ref="P79" si="251">O79-O79*23%</f>
        <v>31871.639799999997</v>
      </c>
      <c r="Q79" s="88">
        <v>38269.74</v>
      </c>
      <c r="R79" s="88">
        <f t="shared" ref="R79" si="252">Q79-Q79*23%</f>
        <v>29467.699799999999</v>
      </c>
      <c r="S79" s="88">
        <v>88990.34</v>
      </c>
      <c r="T79" s="88">
        <f t="shared" ref="T79" si="253">S79-S79*23%</f>
        <v>68522.561799999996</v>
      </c>
      <c r="U79" s="88">
        <v>75827.399999999994</v>
      </c>
      <c r="V79" s="88">
        <f t="shared" ref="V79" si="254">U79-U79*23%</f>
        <v>58387.097999999998</v>
      </c>
      <c r="W79" s="88">
        <v>40210.339999999997</v>
      </c>
      <c r="X79" s="88">
        <f t="shared" ref="X79" si="255">W79-W79*23%</f>
        <v>30961.961799999997</v>
      </c>
      <c r="Y79" s="88">
        <v>41914.49</v>
      </c>
      <c r="Z79" s="88">
        <f t="shared" ref="Z79" si="256">Y79-Y79*23%</f>
        <v>32274.157299999999</v>
      </c>
      <c r="AA79" s="88">
        <f>48082.05</f>
        <v>48082.05</v>
      </c>
      <c r="AB79" s="88">
        <f t="shared" ref="AB79" si="257">AA79-AA79*23%</f>
        <v>37023.178500000002</v>
      </c>
      <c r="AC79" s="88">
        <v>21059</v>
      </c>
      <c r="AD79" s="88">
        <f t="shared" ref="AD79" si="258">AC79-AC79*23%</f>
        <v>16215.43</v>
      </c>
      <c r="AE79" s="88">
        <v>64184.6</v>
      </c>
      <c r="AF79" s="88">
        <f t="shared" ref="AF79" si="259">AE79-AE79*23%</f>
        <v>49422.142</v>
      </c>
      <c r="AG79" s="117">
        <f t="shared" si="56"/>
        <v>657358.62</v>
      </c>
      <c r="AH79" s="115"/>
    </row>
    <row r="80" spans="1:40" s="12" customFormat="1" ht="44.4" customHeight="1" x14ac:dyDescent="0.3">
      <c r="A80" s="91" t="s">
        <v>4</v>
      </c>
      <c r="B80" s="51" t="s">
        <v>41</v>
      </c>
      <c r="C80" s="1" t="s">
        <v>101</v>
      </c>
      <c r="D80" s="90">
        <v>41590</v>
      </c>
      <c r="E80" s="88">
        <v>41099.599999999999</v>
      </c>
      <c r="F80" s="88">
        <f t="shared" si="220"/>
        <v>31646.691999999999</v>
      </c>
      <c r="G80" s="88">
        <v>41099.599999999999</v>
      </c>
      <c r="H80" s="88">
        <f t="shared" ref="H80" si="260">G80-G80*23%</f>
        <v>31646.691999999999</v>
      </c>
      <c r="I80" s="88">
        <v>41099.599999999999</v>
      </c>
      <c r="J80" s="88">
        <f t="shared" ref="J80" si="261">I80-I80*23%</f>
        <v>31646.691999999999</v>
      </c>
      <c r="K80" s="88">
        <v>41099.599999999999</v>
      </c>
      <c r="L80" s="88">
        <f t="shared" ref="L80" si="262">K80-K80*23%</f>
        <v>31646.691999999999</v>
      </c>
      <c r="M80" s="88">
        <v>39395.449999999997</v>
      </c>
      <c r="N80" s="88">
        <f t="shared" ref="N80" si="263">M80-M80*23%</f>
        <v>30334.496499999997</v>
      </c>
      <c r="O80" s="88">
        <v>41099.599999999999</v>
      </c>
      <c r="P80" s="88">
        <f t="shared" ref="P80" si="264">O80-O80*23%</f>
        <v>31646.691999999999</v>
      </c>
      <c r="Q80" s="88">
        <v>41232.83</v>
      </c>
      <c r="R80" s="88">
        <f t="shared" ref="R80" si="265">Q80-Q80*23%</f>
        <v>31749.2791</v>
      </c>
      <c r="S80" s="88">
        <v>134906.29</v>
      </c>
      <c r="T80" s="88">
        <f t="shared" ref="T80" si="266">S80-S80*23%</f>
        <v>103877.84330000001</v>
      </c>
      <c r="U80" s="88">
        <v>21561.11</v>
      </c>
      <c r="V80" s="88">
        <f t="shared" ref="V80" si="267">U80-U80*23%</f>
        <v>16602.054700000001</v>
      </c>
      <c r="W80" s="88">
        <v>40062.160000000003</v>
      </c>
      <c r="X80" s="88">
        <f t="shared" ref="X80" si="268">W80-W80*23%</f>
        <v>30847.8632</v>
      </c>
      <c r="Y80" s="88">
        <v>41914.49</v>
      </c>
      <c r="Z80" s="88">
        <f t="shared" ref="Z80" si="269">Y80-Y80*23%</f>
        <v>32274.157299999999</v>
      </c>
      <c r="AA80" s="88">
        <v>66981.990000000005</v>
      </c>
      <c r="AB80" s="88">
        <f t="shared" ref="AB80" si="270">AA80-AA80*23%</f>
        <v>51576.132300000005</v>
      </c>
      <c r="AC80" s="88">
        <v>21059</v>
      </c>
      <c r="AD80" s="88">
        <f t="shared" ref="AD80" si="271">AC80-AC80*23%</f>
        <v>16215.43</v>
      </c>
      <c r="AE80" s="88">
        <v>61330.28</v>
      </c>
      <c r="AF80" s="88">
        <f t="shared" ref="AF80" si="272">AE80-AE80*23%</f>
        <v>47224.315600000002</v>
      </c>
      <c r="AG80" s="117">
        <f t="shared" si="56"/>
        <v>673941.6</v>
      </c>
      <c r="AH80" s="115"/>
    </row>
    <row r="81" spans="1:40" s="13" customFormat="1" ht="33.6" customHeight="1" x14ac:dyDescent="0.35">
      <c r="A81" s="75" t="s">
        <v>113</v>
      </c>
      <c r="B81" s="75"/>
      <c r="C81" s="75"/>
      <c r="D81" s="75"/>
      <c r="E81" s="75"/>
      <c r="F81" s="75"/>
      <c r="G81" s="75"/>
      <c r="H81" s="75"/>
      <c r="I81" s="75"/>
      <c r="J81" s="75"/>
      <c r="K81" s="75"/>
      <c r="L81" s="75"/>
      <c r="M81" s="75"/>
      <c r="N81" s="75"/>
      <c r="O81" s="75"/>
      <c r="P81" s="75"/>
      <c r="Q81" s="75"/>
      <c r="R81" s="75"/>
      <c r="S81" s="75"/>
      <c r="T81" s="75"/>
      <c r="U81" s="75"/>
      <c r="V81" s="75"/>
      <c r="W81" s="75"/>
      <c r="X81" s="75"/>
      <c r="Y81" s="75"/>
      <c r="Z81" s="75"/>
      <c r="AA81" s="75"/>
      <c r="AB81" s="75"/>
      <c r="AC81" s="75"/>
      <c r="AD81" s="75"/>
      <c r="AE81" s="75"/>
      <c r="AF81" s="75"/>
      <c r="AG81" s="116"/>
      <c r="AH81" s="116"/>
      <c r="AI81" s="44"/>
      <c r="AJ81" s="44"/>
      <c r="AK81" s="44"/>
      <c r="AL81" s="44"/>
      <c r="AM81" s="44"/>
      <c r="AN81" s="44"/>
    </row>
    <row r="82" spans="1:40" s="12" customFormat="1" ht="54.9" customHeight="1" x14ac:dyDescent="0.3">
      <c r="A82" s="91" t="s">
        <v>33</v>
      </c>
      <c r="B82" s="51" t="s">
        <v>31</v>
      </c>
      <c r="C82" s="2" t="s">
        <v>121</v>
      </c>
      <c r="D82" s="90">
        <v>56770</v>
      </c>
      <c r="E82" s="88">
        <v>59492.5</v>
      </c>
      <c r="F82" s="88">
        <f t="shared" si="220"/>
        <v>45809.224999999999</v>
      </c>
      <c r="G82" s="88">
        <v>59585.65</v>
      </c>
      <c r="H82" s="88">
        <f t="shared" si="220"/>
        <v>45880.950499999999</v>
      </c>
      <c r="I82" s="88">
        <v>62232.09</v>
      </c>
      <c r="J82" s="88">
        <f t="shared" si="220"/>
        <v>47918.709299999995</v>
      </c>
      <c r="K82" s="88">
        <v>59492.5</v>
      </c>
      <c r="L82" s="88">
        <f t="shared" si="220"/>
        <v>45809.224999999999</v>
      </c>
      <c r="M82" s="88">
        <v>57532.75</v>
      </c>
      <c r="N82" s="88">
        <f t="shared" si="220"/>
        <v>44300.217499999999</v>
      </c>
      <c r="O82" s="88">
        <v>59492.5</v>
      </c>
      <c r="P82" s="88">
        <f t="shared" si="220"/>
        <v>45809.224999999999</v>
      </c>
      <c r="Q82" s="88">
        <v>195691.68</v>
      </c>
      <c r="R82" s="88">
        <f t="shared" si="220"/>
        <v>150682.59359999999</v>
      </c>
      <c r="S82" s="88">
        <v>39750.5</v>
      </c>
      <c r="T82" s="88">
        <f t="shared" si="220"/>
        <v>30607.885000000002</v>
      </c>
      <c r="U82" s="88">
        <v>57665.98</v>
      </c>
      <c r="V82" s="88">
        <f t="shared" si="220"/>
        <v>44402.804600000003</v>
      </c>
      <c r="W82" s="88">
        <v>60065.38</v>
      </c>
      <c r="X82" s="88">
        <f t="shared" si="220"/>
        <v>46250.342599999996</v>
      </c>
      <c r="Y82" s="88">
        <v>59625.73</v>
      </c>
      <c r="Z82" s="88">
        <f t="shared" si="220"/>
        <v>45911.812100000003</v>
      </c>
      <c r="AA82" s="88">
        <v>125847.43</v>
      </c>
      <c r="AB82" s="88">
        <f t="shared" si="220"/>
        <v>96902.521099999998</v>
      </c>
      <c r="AC82" s="88">
        <v>59107.02</v>
      </c>
      <c r="AD82" s="88">
        <f t="shared" si="220"/>
        <v>45512.405399999996</v>
      </c>
      <c r="AE82" s="88">
        <v>58924.42</v>
      </c>
      <c r="AF82" s="88">
        <f t="shared" si="220"/>
        <v>45371.803399999997</v>
      </c>
      <c r="AG82" s="117">
        <f t="shared" si="56"/>
        <v>1014506.13</v>
      </c>
      <c r="AH82" s="115">
        <f>AG82-AC82-AE82</f>
        <v>896474.69</v>
      </c>
    </row>
    <row r="83" spans="1:40" s="12" customFormat="1" ht="54.9" customHeight="1" x14ac:dyDescent="0.3">
      <c r="A83" s="91" t="s">
        <v>37</v>
      </c>
      <c r="B83" s="2" t="s">
        <v>32</v>
      </c>
      <c r="C83" s="1" t="s">
        <v>122</v>
      </c>
      <c r="D83" s="90">
        <v>41590</v>
      </c>
      <c r="E83" s="88">
        <v>40845.339999999997</v>
      </c>
      <c r="F83" s="88">
        <f t="shared" ref="F83" si="273">E83-E83*23%</f>
        <v>31450.911799999994</v>
      </c>
      <c r="G83" s="88">
        <v>47903.16</v>
      </c>
      <c r="H83" s="88">
        <f t="shared" ref="H83" si="274">G83-G83*23%</f>
        <v>36885.433199999999</v>
      </c>
      <c r="I83" s="88">
        <v>106699.96</v>
      </c>
      <c r="J83" s="88">
        <f t="shared" ref="J83" si="275">I83-I83*23%</f>
        <v>82158.969200000007</v>
      </c>
      <c r="K83" s="88">
        <v>25437.42</v>
      </c>
      <c r="L83" s="88">
        <f t="shared" ref="L83" si="276">K83-K83*23%</f>
        <v>19586.813399999999</v>
      </c>
      <c r="M83" s="88">
        <v>45153.38</v>
      </c>
      <c r="N83" s="88">
        <f t="shared" ref="N83" si="277">M83-M83*23%</f>
        <v>34768.102599999998</v>
      </c>
      <c r="O83" s="88">
        <v>42488.57</v>
      </c>
      <c r="P83" s="88">
        <f t="shared" si="220"/>
        <v>32716.198899999999</v>
      </c>
      <c r="Q83" s="88">
        <v>89933.71</v>
      </c>
      <c r="R83" s="88">
        <f t="shared" ref="R83" si="278">Q83-Q83*23%</f>
        <v>69248.95670000001</v>
      </c>
      <c r="S83" s="88">
        <v>82277.91</v>
      </c>
      <c r="T83" s="88">
        <f t="shared" ref="T83" si="279">S83-S83*23%</f>
        <v>63353.990700000002</v>
      </c>
      <c r="U83" s="88">
        <f>7695.05+19215.36</f>
        <v>26910.41</v>
      </c>
      <c r="V83" s="88">
        <f t="shared" ref="V83" si="280">U83-U83*23%</f>
        <v>20721.0157</v>
      </c>
      <c r="W83" s="88">
        <v>42812.480000000003</v>
      </c>
      <c r="X83" s="88">
        <f t="shared" ref="X83" si="281">W83-W83*23%</f>
        <v>32965.609600000003</v>
      </c>
      <c r="Y83" s="88">
        <v>44472.47</v>
      </c>
      <c r="Z83" s="88">
        <f t="shared" ref="Z83" si="282">Y83-Y83*23%</f>
        <v>34243.801899999999</v>
      </c>
      <c r="AA83" s="88">
        <v>84362</v>
      </c>
      <c r="AB83" s="88">
        <f t="shared" ref="AB83" si="283">AA83-AA83*23%</f>
        <v>64958.74</v>
      </c>
      <c r="AC83" s="88">
        <v>19429.02</v>
      </c>
      <c r="AD83" s="88">
        <f t="shared" ref="AD83" si="284">AC83-AC83*23%</f>
        <v>14960.3454</v>
      </c>
      <c r="AE83" s="88">
        <f>44472.72+16739.91</f>
        <v>61212.630000000005</v>
      </c>
      <c r="AF83" s="88">
        <f t="shared" ref="AF83" si="285">AE83-AE83*23%</f>
        <v>47133.725100000003</v>
      </c>
      <c r="AG83" s="117">
        <f t="shared" si="56"/>
        <v>759938.46000000008</v>
      </c>
      <c r="AH83" s="115"/>
    </row>
    <row r="84" spans="1:40" s="12" customFormat="1" ht="54.9" customHeight="1" x14ac:dyDescent="0.3">
      <c r="A84" s="91" t="s">
        <v>38</v>
      </c>
      <c r="B84" s="2" t="s">
        <v>26</v>
      </c>
      <c r="C84" s="1" t="s">
        <v>122</v>
      </c>
      <c r="D84" s="90">
        <v>41590</v>
      </c>
      <c r="E84" s="88">
        <v>35262.019999999997</v>
      </c>
      <c r="F84" s="88">
        <f t="shared" ref="F84" si="286">E84-E84*23%</f>
        <v>27151.755399999998</v>
      </c>
      <c r="G84" s="88">
        <v>106994</v>
      </c>
      <c r="H84" s="88">
        <f t="shared" ref="H84" si="287">G84-G84*23%</f>
        <v>82385.38</v>
      </c>
      <c r="I84" s="88">
        <v>13720.23</v>
      </c>
      <c r="J84" s="88">
        <f t="shared" ref="J84" si="288">I84-I84*23%</f>
        <v>10564.577099999999</v>
      </c>
      <c r="K84" s="88">
        <v>32741.45</v>
      </c>
      <c r="L84" s="88">
        <f t="shared" ref="L84" si="289">K84-K84*23%</f>
        <v>25210.916499999999</v>
      </c>
      <c r="M84" s="88">
        <f>51896.4+36829.44</f>
        <v>88725.84</v>
      </c>
      <c r="N84" s="88">
        <f t="shared" ref="N84" si="290">M84-M84*23%</f>
        <v>68318.896799999988</v>
      </c>
      <c r="O84" s="45">
        <v>33626.879999999997</v>
      </c>
      <c r="P84" s="88">
        <f t="shared" si="220"/>
        <v>25892.6976</v>
      </c>
      <c r="Q84" s="88">
        <v>56044.800000000003</v>
      </c>
      <c r="R84" s="88">
        <f t="shared" ref="R84" si="291">Q84-Q84*23%</f>
        <v>43154.495999999999</v>
      </c>
      <c r="S84" s="88">
        <f>6133.72+38430.72</f>
        <v>44564.44</v>
      </c>
      <c r="T84" s="88">
        <f t="shared" ref="T84" si="292">S84-S84*23%</f>
        <v>34314.618800000004</v>
      </c>
      <c r="U84" s="88">
        <v>30779.56</v>
      </c>
      <c r="V84" s="88">
        <f t="shared" ref="V84" si="293">U84-U84*23%</f>
        <v>23700.261200000001</v>
      </c>
      <c r="W84" s="88">
        <f>19424.66+20908.56</f>
        <v>40333.22</v>
      </c>
      <c r="X84" s="88">
        <f t="shared" ref="X84" si="294">W84-W84*23%</f>
        <v>31056.579400000002</v>
      </c>
      <c r="Y84" s="88">
        <v>54013.78</v>
      </c>
      <c r="Z84" s="88">
        <f t="shared" ref="Z84" si="295">Y84-Y84*23%</f>
        <v>41590.6106</v>
      </c>
      <c r="AA84" s="88">
        <f>36534.84+19166.18</f>
        <v>55701.02</v>
      </c>
      <c r="AB84" s="88">
        <f t="shared" ref="AB84" si="296">AA84-AA84*23%</f>
        <v>42889.785399999993</v>
      </c>
      <c r="AC84" s="88">
        <v>26499.97</v>
      </c>
      <c r="AD84" s="88">
        <f t="shared" ref="AD84" si="297">AC84-AC84*23%</f>
        <v>20404.976900000001</v>
      </c>
      <c r="AE84" s="88">
        <f>50801+5778.76</f>
        <v>56579.76</v>
      </c>
      <c r="AF84" s="88">
        <f t="shared" ref="AF84" si="298">AE84-AE84*23%</f>
        <v>43566.415200000003</v>
      </c>
      <c r="AG84" s="117">
        <f t="shared" si="56"/>
        <v>675586.97000000009</v>
      </c>
      <c r="AH84" s="115"/>
    </row>
    <row r="85" spans="1:40" s="12" customFormat="1" ht="54.9" customHeight="1" x14ac:dyDescent="0.3">
      <c r="A85" s="91" t="s">
        <v>37</v>
      </c>
      <c r="B85" s="2" t="s">
        <v>22</v>
      </c>
      <c r="C85" s="1" t="s">
        <v>122</v>
      </c>
      <c r="D85" s="90">
        <v>31193</v>
      </c>
      <c r="E85" s="88">
        <v>34356.839999999997</v>
      </c>
      <c r="F85" s="88">
        <f t="shared" ref="F85" si="299">E85-E85*23%</f>
        <v>26454.766799999998</v>
      </c>
      <c r="G85" s="88">
        <v>36913.4</v>
      </c>
      <c r="H85" s="88">
        <f t="shared" ref="H85" si="300">G85-G85*23%</f>
        <v>28423.317999999999</v>
      </c>
      <c r="I85" s="88">
        <v>36913.4</v>
      </c>
      <c r="J85" s="88">
        <f t="shared" ref="J85" si="301">I85-I85*23%</f>
        <v>28423.317999999999</v>
      </c>
      <c r="K85" s="88">
        <v>36922.49</v>
      </c>
      <c r="L85" s="88">
        <f t="shared" ref="L85" si="302">K85-K85*23%</f>
        <v>28430.317299999999</v>
      </c>
      <c r="M85" s="88">
        <v>35827.9</v>
      </c>
      <c r="N85" s="88">
        <f t="shared" ref="N85" si="303">M85-M85*23%</f>
        <v>27587.483</v>
      </c>
      <c r="O85" s="88">
        <v>34642.400000000001</v>
      </c>
      <c r="P85" s="88">
        <f t="shared" si="220"/>
        <v>26674.648000000001</v>
      </c>
      <c r="Q85" s="88">
        <v>34775.629999999997</v>
      </c>
      <c r="R85" s="88">
        <f t="shared" ref="R85" si="304">Q85-Q85*23%</f>
        <v>26777.235099999998</v>
      </c>
      <c r="S85" s="88">
        <v>69136.63</v>
      </c>
      <c r="T85" s="88">
        <f t="shared" ref="T85" si="305">S85-S85*23%</f>
        <v>53235.205100000006</v>
      </c>
      <c r="U85" s="88">
        <v>66574.69</v>
      </c>
      <c r="V85" s="88">
        <f t="shared" ref="V85" si="306">U85-U85*23%</f>
        <v>51262.511299999998</v>
      </c>
      <c r="W85" s="88">
        <v>33590.129999999997</v>
      </c>
      <c r="X85" s="88">
        <f t="shared" ref="X85" si="307">W85-W85*23%</f>
        <v>25864.400099999999</v>
      </c>
      <c r="Y85" s="88">
        <v>34775.629999999997</v>
      </c>
      <c r="Z85" s="88">
        <f t="shared" ref="Z85" si="308">Y85-Y85*23%</f>
        <v>26777.235099999998</v>
      </c>
      <c r="AA85" s="88">
        <v>52592.06</v>
      </c>
      <c r="AB85" s="88">
        <f t="shared" ref="AB85" si="309">AA85-AA85*23%</f>
        <v>40495.886199999994</v>
      </c>
      <c r="AC85" s="88">
        <v>15340.31</v>
      </c>
      <c r="AD85" s="88">
        <f t="shared" ref="AD85" si="310">AC85-AC85*23%</f>
        <v>11812.038699999999</v>
      </c>
      <c r="AE85" s="88">
        <v>51504.7</v>
      </c>
      <c r="AF85" s="88">
        <f t="shared" ref="AF85" si="311">AE85-AE85*23%</f>
        <v>39658.618999999999</v>
      </c>
      <c r="AG85" s="117">
        <f t="shared" si="56"/>
        <v>573866.21</v>
      </c>
      <c r="AH85" s="115"/>
    </row>
    <row r="86" spans="1:40" s="12" customFormat="1" ht="54.9" customHeight="1" x14ac:dyDescent="0.3">
      <c r="A86" s="91" t="s">
        <v>37</v>
      </c>
      <c r="B86" s="51" t="s">
        <v>39</v>
      </c>
      <c r="C86" s="1" t="s">
        <v>122</v>
      </c>
      <c r="D86" s="90">
        <v>41590</v>
      </c>
      <c r="E86" s="88">
        <v>44957</v>
      </c>
      <c r="F86" s="88">
        <f t="shared" ref="F86:AF93" si="312">E86-E86*23%</f>
        <v>34616.89</v>
      </c>
      <c r="G86" s="88">
        <v>47920.800000000003</v>
      </c>
      <c r="H86" s="88">
        <f t="shared" ref="H86" si="313">G86-G86*23%</f>
        <v>36899.016000000003</v>
      </c>
      <c r="I86" s="88">
        <v>47920.800000000003</v>
      </c>
      <c r="J86" s="88">
        <f t="shared" ref="J86" si="314">I86-I86*23%</f>
        <v>36899.016000000003</v>
      </c>
      <c r="K86" s="88">
        <v>47920.800000000003</v>
      </c>
      <c r="L86" s="88">
        <f t="shared" ref="L86" si="315">K86-K86*23%</f>
        <v>36899.016000000003</v>
      </c>
      <c r="M86" s="88">
        <v>46438.9</v>
      </c>
      <c r="N86" s="88">
        <f t="shared" ref="N86" si="316">M86-M86*23%</f>
        <v>35757.953000000001</v>
      </c>
      <c r="O86" s="88">
        <v>83417.210000000006</v>
      </c>
      <c r="P86" s="88">
        <f t="shared" si="220"/>
        <v>64231.251700000008</v>
      </c>
      <c r="Q86" s="88">
        <v>93694.23</v>
      </c>
      <c r="R86" s="88">
        <f t="shared" ref="R86" si="317">Q86-Q86*23%</f>
        <v>72144.557099999991</v>
      </c>
      <c r="S86" s="88">
        <v>46050.97</v>
      </c>
      <c r="T86" s="88">
        <f t="shared" ref="T86" si="318">S86-S86*23%</f>
        <v>35459.246899999998</v>
      </c>
      <c r="U86" s="88">
        <v>43608.33</v>
      </c>
      <c r="V86" s="88">
        <f t="shared" ref="V86" si="319">U86-U86*23%</f>
        <v>33578.414100000002</v>
      </c>
      <c r="W86" s="88">
        <v>66251.09</v>
      </c>
      <c r="X86" s="88">
        <f t="shared" ref="X86" si="320">W86-W86*23%</f>
        <v>51013.339299999992</v>
      </c>
      <c r="Y86" s="88">
        <v>22545.119999999999</v>
      </c>
      <c r="Z86" s="88">
        <f t="shared" ref="Z86" si="321">Y86-Y86*23%</f>
        <v>17359.742399999999</v>
      </c>
      <c r="AA86" s="88">
        <v>66905.97</v>
      </c>
      <c r="AB86" s="88">
        <f t="shared" ref="AB86" si="322">AA86-AA86*23%</f>
        <v>51517.596900000004</v>
      </c>
      <c r="AC86" s="88">
        <v>23617.9</v>
      </c>
      <c r="AD86" s="88">
        <f t="shared" ref="AD86" si="323">AC86-AC86*23%</f>
        <v>18185.783000000003</v>
      </c>
      <c r="AE86" s="88">
        <v>67908.12</v>
      </c>
      <c r="AF86" s="88">
        <f t="shared" ref="AF86" si="324">AE86-AE86*23%</f>
        <v>52289.252399999998</v>
      </c>
      <c r="AG86" s="117">
        <f t="shared" si="56"/>
        <v>749157.24</v>
      </c>
      <c r="AH86" s="115"/>
    </row>
    <row r="87" spans="1:40" s="12" customFormat="1" ht="27" customHeight="1" x14ac:dyDescent="0.3">
      <c r="A87" s="75" t="s">
        <v>114</v>
      </c>
      <c r="B87" s="75"/>
      <c r="C87" s="75"/>
      <c r="D87" s="75"/>
      <c r="E87" s="75"/>
      <c r="F87" s="75"/>
      <c r="G87" s="75"/>
      <c r="H87" s="75"/>
      <c r="I87" s="75"/>
      <c r="J87" s="75"/>
      <c r="K87" s="75"/>
      <c r="L87" s="75"/>
      <c r="M87" s="75"/>
      <c r="N87" s="75"/>
      <c r="O87" s="75"/>
      <c r="P87" s="75"/>
      <c r="Q87" s="75"/>
      <c r="R87" s="75"/>
      <c r="S87" s="75"/>
      <c r="T87" s="75"/>
      <c r="U87" s="75"/>
      <c r="V87" s="75"/>
      <c r="W87" s="75"/>
      <c r="X87" s="75"/>
      <c r="Y87" s="75"/>
      <c r="Z87" s="75"/>
      <c r="AA87" s="75"/>
      <c r="AB87" s="75"/>
      <c r="AC87" s="75"/>
      <c r="AD87" s="75"/>
      <c r="AE87" s="75"/>
      <c r="AF87" s="75"/>
      <c r="AG87" s="115"/>
      <c r="AH87" s="115"/>
    </row>
    <row r="88" spans="1:40" s="11" customFormat="1" ht="54.9" customHeight="1" x14ac:dyDescent="0.3">
      <c r="A88" s="102" t="s">
        <v>15</v>
      </c>
      <c r="B88" s="2" t="s">
        <v>63</v>
      </c>
      <c r="C88" s="2" t="s">
        <v>120</v>
      </c>
      <c r="D88" s="90">
        <v>56770</v>
      </c>
      <c r="E88" s="88">
        <v>47534.54</v>
      </c>
      <c r="F88" s="88">
        <f t="shared" si="312"/>
        <v>36601.595800000003</v>
      </c>
      <c r="G88" s="88">
        <v>47534.54</v>
      </c>
      <c r="H88" s="88">
        <f t="shared" si="312"/>
        <v>36601.595800000003</v>
      </c>
      <c r="I88" s="88">
        <v>51462.2</v>
      </c>
      <c r="J88" s="88">
        <f t="shared" si="312"/>
        <v>39625.894</v>
      </c>
      <c r="K88" s="88">
        <v>51624.5</v>
      </c>
      <c r="L88" s="88">
        <f t="shared" si="312"/>
        <v>39750.864999999998</v>
      </c>
      <c r="M88" s="88">
        <v>49920.35</v>
      </c>
      <c r="N88" s="88">
        <f t="shared" si="312"/>
        <v>38438.669499999996</v>
      </c>
      <c r="O88" s="88">
        <v>48216.2</v>
      </c>
      <c r="P88" s="88">
        <f t="shared" si="312"/>
        <v>37126.473999999995</v>
      </c>
      <c r="Q88" s="88">
        <v>141312.99</v>
      </c>
      <c r="R88" s="88">
        <f t="shared" si="312"/>
        <v>108811.00229999999</v>
      </c>
      <c r="S88" s="88">
        <v>46010.81</v>
      </c>
      <c r="T88" s="88">
        <f t="shared" si="312"/>
        <v>35428.323699999994</v>
      </c>
      <c r="U88" s="88">
        <v>55335.14</v>
      </c>
      <c r="V88" s="88">
        <f t="shared" si="312"/>
        <v>42608.057799999995</v>
      </c>
      <c r="W88" s="88">
        <v>56192.480000000003</v>
      </c>
      <c r="X88" s="88">
        <f t="shared" si="312"/>
        <v>43268.209600000002</v>
      </c>
      <c r="Y88" s="88">
        <v>58250.23</v>
      </c>
      <c r="Z88" s="88">
        <f t="shared" si="312"/>
        <v>44852.677100000001</v>
      </c>
      <c r="AA88" s="88">
        <v>96238.03</v>
      </c>
      <c r="AB88" s="88">
        <f t="shared" si="312"/>
        <v>74103.283100000001</v>
      </c>
      <c r="AC88" s="88">
        <v>27662.3</v>
      </c>
      <c r="AD88" s="88">
        <f t="shared" si="312"/>
        <v>21299.970999999998</v>
      </c>
      <c r="AE88" s="88">
        <v>103908.7</v>
      </c>
      <c r="AF88" s="88">
        <f t="shared" si="312"/>
        <v>80009.698999999993</v>
      </c>
      <c r="AG88" s="117">
        <f t="shared" si="56"/>
        <v>881203.01</v>
      </c>
      <c r="AH88" s="115"/>
      <c r="AI88" s="12"/>
      <c r="AJ88" s="12"/>
      <c r="AK88" s="12"/>
      <c r="AL88" s="12"/>
      <c r="AM88" s="12"/>
      <c r="AN88" s="12"/>
    </row>
    <row r="89" spans="1:40" s="7" customFormat="1" ht="54.9" customHeight="1" x14ac:dyDescent="0.3">
      <c r="A89" s="98" t="s">
        <v>4</v>
      </c>
      <c r="B89" s="1" t="s">
        <v>64</v>
      </c>
      <c r="C89" s="1" t="s">
        <v>103</v>
      </c>
      <c r="D89" s="90">
        <v>31992</v>
      </c>
      <c r="E89" s="87">
        <f>21348.57+8064.7</f>
        <v>29413.27</v>
      </c>
      <c r="F89" s="88">
        <f t="shared" si="312"/>
        <v>22648.2179</v>
      </c>
      <c r="G89" s="87">
        <v>37939.97</v>
      </c>
      <c r="H89" s="88">
        <f t="shared" ref="H89" si="325">G89-G89*23%</f>
        <v>29213.776900000001</v>
      </c>
      <c r="I89" s="87">
        <v>35766.74</v>
      </c>
      <c r="J89" s="88">
        <f t="shared" ref="J89" si="326">I89-I89*23%</f>
        <v>27540.389799999997</v>
      </c>
      <c r="K89" s="87">
        <v>35766.74</v>
      </c>
      <c r="L89" s="88">
        <f t="shared" si="312"/>
        <v>27540.389799999997</v>
      </c>
      <c r="M89" s="88">
        <v>34478.089999999997</v>
      </c>
      <c r="N89" s="88">
        <f t="shared" ref="N89" si="327">M89-M89*23%</f>
        <v>26548.129299999997</v>
      </c>
      <c r="O89" s="87">
        <v>30165.64</v>
      </c>
      <c r="P89" s="88">
        <f>O89-O89*23%</f>
        <v>23227.542799999999</v>
      </c>
      <c r="Q89" s="87">
        <v>60501.54</v>
      </c>
      <c r="R89" s="88">
        <f>Q89-Q89*23%</f>
        <v>46586.185799999999</v>
      </c>
      <c r="S89" s="87">
        <v>35678.5</v>
      </c>
      <c r="T89" s="87">
        <v>35678.5</v>
      </c>
      <c r="U89" s="87">
        <v>34229.17</v>
      </c>
      <c r="V89" s="88">
        <f t="shared" ref="V89:V90" si="328">U89-U89*23%</f>
        <v>26356.460899999998</v>
      </c>
      <c r="W89" s="87">
        <f>69511.53+4620.12</f>
        <v>74131.649999999994</v>
      </c>
      <c r="X89" s="88">
        <f t="shared" ref="X89:X90" si="329">W89-W89*23%</f>
        <v>57081.37049999999</v>
      </c>
      <c r="Y89" s="87">
        <v>36722.449999999997</v>
      </c>
      <c r="Z89" s="88">
        <f t="shared" ref="Z89:Z90" si="330">Y89-Y89*23%</f>
        <v>28276.286499999995</v>
      </c>
      <c r="AA89" s="87">
        <v>27278.1</v>
      </c>
      <c r="AB89" s="88">
        <f t="shared" ref="AB89:AB90" si="331">AA89-AA89*23%</f>
        <v>21004.136999999999</v>
      </c>
      <c r="AC89" s="87">
        <f>26425.45+6604.15</f>
        <v>33029.599999999999</v>
      </c>
      <c r="AD89" s="88">
        <f t="shared" ref="AD89:AD90" si="332">AC89-AC89*23%</f>
        <v>25432.791999999998</v>
      </c>
      <c r="AE89" s="87">
        <v>67358.820000000007</v>
      </c>
      <c r="AF89" s="88">
        <f t="shared" ref="AF89:AF90" si="333">AE89-AE89*23%</f>
        <v>51866.291400000002</v>
      </c>
      <c r="AG89" s="117">
        <f>E89+G89+I89+K89+M89+O89+Q89+S89+U89+W89+Y89+AA89+AC89+AE89</f>
        <v>572460.27999999991</v>
      </c>
      <c r="AH89" s="115"/>
      <c r="AI89" s="12"/>
      <c r="AJ89" s="12"/>
      <c r="AK89" s="12"/>
      <c r="AL89" s="12"/>
      <c r="AM89" s="12"/>
      <c r="AN89" s="12"/>
    </row>
    <row r="90" spans="1:40" s="7" customFormat="1" ht="54.9" customHeight="1" x14ac:dyDescent="0.3">
      <c r="A90" s="98" t="s">
        <v>4</v>
      </c>
      <c r="B90" s="1" t="s">
        <v>75</v>
      </c>
      <c r="C90" s="1" t="s">
        <v>102</v>
      </c>
      <c r="D90" s="90">
        <v>24610</v>
      </c>
      <c r="E90" s="87">
        <v>0</v>
      </c>
      <c r="F90" s="88">
        <f t="shared" si="312"/>
        <v>0</v>
      </c>
      <c r="G90" s="87">
        <v>0</v>
      </c>
      <c r="H90" s="88">
        <f t="shared" ref="H90" si="334">G90-G90*23%</f>
        <v>0</v>
      </c>
      <c r="I90" s="87">
        <v>0</v>
      </c>
      <c r="J90" s="88">
        <f t="shared" ref="J90" si="335">I90-I90*23%</f>
        <v>0</v>
      </c>
      <c r="K90" s="87">
        <v>0</v>
      </c>
      <c r="L90" s="88">
        <f t="shared" ref="L90" si="336">K90-K90*23%</f>
        <v>0</v>
      </c>
      <c r="M90" s="87">
        <v>0</v>
      </c>
      <c r="N90" s="88">
        <f t="shared" ref="N90:R93" si="337">M90-M90*23%</f>
        <v>0</v>
      </c>
      <c r="O90" s="87">
        <v>0</v>
      </c>
      <c r="P90" s="88">
        <f t="shared" ref="P90" si="338">O90-O90*23%</f>
        <v>0</v>
      </c>
      <c r="Q90" s="87">
        <v>32100.09</v>
      </c>
      <c r="R90" s="88">
        <f t="shared" ref="R90" si="339">Q90-Q90*23%</f>
        <v>24717.069299999999</v>
      </c>
      <c r="S90" s="87">
        <v>41862.730000000003</v>
      </c>
      <c r="T90" s="88">
        <f t="shared" ref="T90" si="340">S90-S90*23%</f>
        <v>32234.302100000001</v>
      </c>
      <c r="U90" s="87">
        <v>134853.63</v>
      </c>
      <c r="V90" s="88">
        <f t="shared" si="328"/>
        <v>103837.2951</v>
      </c>
      <c r="W90" s="87">
        <v>28244.560000000001</v>
      </c>
      <c r="X90" s="88">
        <f t="shared" si="329"/>
        <v>21748.3112</v>
      </c>
      <c r="Y90" s="87">
        <v>44790.23</v>
      </c>
      <c r="Z90" s="88">
        <f t="shared" si="330"/>
        <v>34488.477100000004</v>
      </c>
      <c r="AA90" s="87">
        <v>47754.03</v>
      </c>
      <c r="AB90" s="88">
        <f t="shared" si="331"/>
        <v>36770.6031</v>
      </c>
      <c r="AC90" s="87">
        <v>23317.9</v>
      </c>
      <c r="AD90" s="88">
        <f t="shared" si="332"/>
        <v>17954.783000000003</v>
      </c>
      <c r="AE90" s="87">
        <v>41068.1</v>
      </c>
      <c r="AF90" s="88">
        <f t="shared" si="333"/>
        <v>31622.436999999998</v>
      </c>
      <c r="AG90" s="117">
        <f t="shared" si="56"/>
        <v>393991.27</v>
      </c>
      <c r="AH90" s="115"/>
      <c r="AI90" s="12"/>
      <c r="AJ90" s="12"/>
      <c r="AK90" s="12"/>
      <c r="AL90" s="12"/>
      <c r="AM90" s="12"/>
      <c r="AN90" s="12"/>
    </row>
    <row r="91" spans="1:40" s="13" customFormat="1" ht="33.6" customHeight="1" x14ac:dyDescent="0.35">
      <c r="A91" s="75" t="s">
        <v>116</v>
      </c>
      <c r="B91" s="75"/>
      <c r="C91" s="75"/>
      <c r="D91" s="75"/>
      <c r="E91" s="75"/>
      <c r="F91" s="75"/>
      <c r="G91" s="75"/>
      <c r="H91" s="75"/>
      <c r="I91" s="75"/>
      <c r="J91" s="75"/>
      <c r="K91" s="75"/>
      <c r="L91" s="75"/>
      <c r="M91" s="75"/>
      <c r="N91" s="75"/>
      <c r="O91" s="75"/>
      <c r="P91" s="75"/>
      <c r="Q91" s="75"/>
      <c r="R91" s="75"/>
      <c r="S91" s="75"/>
      <c r="T91" s="75"/>
      <c r="U91" s="75"/>
      <c r="V91" s="75"/>
      <c r="W91" s="75"/>
      <c r="X91" s="75"/>
      <c r="Y91" s="75"/>
      <c r="Z91" s="75"/>
      <c r="AA91" s="75"/>
      <c r="AB91" s="75"/>
      <c r="AC91" s="75"/>
      <c r="AD91" s="75"/>
      <c r="AE91" s="75"/>
      <c r="AF91" s="75"/>
      <c r="AG91" s="116"/>
      <c r="AH91" s="116"/>
      <c r="AI91" s="44"/>
      <c r="AJ91" s="44"/>
      <c r="AK91" s="44"/>
      <c r="AL91" s="44"/>
      <c r="AM91" s="44"/>
      <c r="AN91" s="44"/>
    </row>
    <row r="92" spans="1:40" s="11" customFormat="1" ht="54.9" customHeight="1" x14ac:dyDescent="0.3">
      <c r="A92" s="102" t="s">
        <v>15</v>
      </c>
      <c r="B92" s="2" t="s">
        <v>65</v>
      </c>
      <c r="C92" s="2" t="s">
        <v>123</v>
      </c>
      <c r="D92" s="90">
        <v>54068</v>
      </c>
      <c r="E92" s="88">
        <v>0</v>
      </c>
      <c r="F92" s="88">
        <v>0</v>
      </c>
      <c r="G92" s="88">
        <v>0</v>
      </c>
      <c r="H92" s="88">
        <f t="shared" si="312"/>
        <v>0</v>
      </c>
      <c r="I92" s="88">
        <v>0</v>
      </c>
      <c r="J92" s="88">
        <f t="shared" si="312"/>
        <v>0</v>
      </c>
      <c r="K92" s="88">
        <v>0</v>
      </c>
      <c r="L92" s="88">
        <v>0</v>
      </c>
      <c r="M92" s="88">
        <v>0</v>
      </c>
      <c r="N92" s="88">
        <f t="shared" si="337"/>
        <v>0</v>
      </c>
      <c r="O92" s="88">
        <v>46118.76</v>
      </c>
      <c r="P92" s="88">
        <f t="shared" si="337"/>
        <v>35511.445200000002</v>
      </c>
      <c r="Q92" s="88">
        <v>53938.43</v>
      </c>
      <c r="R92" s="88">
        <f t="shared" si="337"/>
        <v>41532.591099999998</v>
      </c>
      <c r="S92" s="88">
        <v>104945.43</v>
      </c>
      <c r="T92" s="88">
        <f t="shared" ref="T92:T93" si="341">S92-S92*23%</f>
        <v>80807.98109999999</v>
      </c>
      <c r="U92" s="88">
        <v>118778.2</v>
      </c>
      <c r="V92" s="88">
        <f t="shared" ref="V92:V93" si="342">U92-U92*23%</f>
        <v>91459.213999999993</v>
      </c>
      <c r="W92" s="88">
        <v>29379.25</v>
      </c>
      <c r="X92" s="88">
        <f t="shared" ref="R92:AF98" si="343">W92-W92*23%</f>
        <v>22622.022499999999</v>
      </c>
      <c r="Y92" s="88">
        <v>53938.43</v>
      </c>
      <c r="Z92" s="88">
        <f t="shared" si="343"/>
        <v>41532.591099999998</v>
      </c>
      <c r="AA92" s="88">
        <v>57857.93</v>
      </c>
      <c r="AB92" s="88">
        <f t="shared" si="343"/>
        <v>44550.606099999997</v>
      </c>
      <c r="AC92" s="88">
        <v>29725.9</v>
      </c>
      <c r="AD92" s="88">
        <f t="shared" si="343"/>
        <v>22888.942999999999</v>
      </c>
      <c r="AE92" s="88">
        <v>92484.9</v>
      </c>
      <c r="AF92" s="88">
        <f t="shared" si="343"/>
        <v>71213.372999999992</v>
      </c>
      <c r="AG92" s="117">
        <f t="shared" si="56"/>
        <v>587167.23</v>
      </c>
      <c r="AH92" s="115"/>
      <c r="AI92" s="12"/>
      <c r="AJ92" s="12"/>
      <c r="AK92" s="12"/>
      <c r="AL92" s="12"/>
      <c r="AM92" s="12"/>
      <c r="AN92" s="12"/>
    </row>
    <row r="93" spans="1:40" s="7" customFormat="1" ht="54.9" customHeight="1" x14ac:dyDescent="0.3">
      <c r="A93" s="103" t="s">
        <v>4</v>
      </c>
      <c r="B93" s="110" t="s">
        <v>78</v>
      </c>
      <c r="C93" s="105" t="s">
        <v>124</v>
      </c>
      <c r="D93" s="105">
        <v>31992</v>
      </c>
      <c r="E93" s="87">
        <v>39914.92</v>
      </c>
      <c r="F93" s="88">
        <f t="shared" si="312"/>
        <v>30734.488399999998</v>
      </c>
      <c r="G93" s="87">
        <v>39137.24</v>
      </c>
      <c r="H93" s="88">
        <f t="shared" si="312"/>
        <v>30135.674800000001</v>
      </c>
      <c r="I93" s="87">
        <v>43471.48</v>
      </c>
      <c r="J93" s="88">
        <f t="shared" si="312"/>
        <v>33473.039600000004</v>
      </c>
      <c r="K93" s="87">
        <v>43471.48</v>
      </c>
      <c r="L93" s="88">
        <f t="shared" si="312"/>
        <v>33473.039600000004</v>
      </c>
      <c r="M93" s="87">
        <v>40954.14</v>
      </c>
      <c r="N93" s="88">
        <f t="shared" si="337"/>
        <v>31534.6878</v>
      </c>
      <c r="O93" s="87">
        <v>33631.54</v>
      </c>
      <c r="P93" s="88">
        <f t="shared" si="337"/>
        <v>25896.285800000001</v>
      </c>
      <c r="Q93" s="87">
        <v>0</v>
      </c>
      <c r="R93" s="88">
        <f t="shared" si="337"/>
        <v>0</v>
      </c>
      <c r="S93" s="87">
        <v>0</v>
      </c>
      <c r="T93" s="88">
        <f t="shared" si="341"/>
        <v>0</v>
      </c>
      <c r="U93" s="87">
        <v>0</v>
      </c>
      <c r="V93" s="88">
        <f t="shared" si="342"/>
        <v>0</v>
      </c>
      <c r="W93" s="87">
        <v>0</v>
      </c>
      <c r="X93" s="88">
        <f t="shared" si="343"/>
        <v>0</v>
      </c>
      <c r="Y93" s="87">
        <v>0</v>
      </c>
      <c r="Z93" s="88">
        <f t="shared" si="343"/>
        <v>0</v>
      </c>
      <c r="AA93" s="87">
        <v>0</v>
      </c>
      <c r="AB93" s="88">
        <f t="shared" si="343"/>
        <v>0</v>
      </c>
      <c r="AC93" s="87">
        <v>0</v>
      </c>
      <c r="AD93" s="88">
        <f t="shared" si="343"/>
        <v>0</v>
      </c>
      <c r="AE93" s="87">
        <v>0</v>
      </c>
      <c r="AF93" s="88">
        <f t="shared" si="343"/>
        <v>0</v>
      </c>
      <c r="AG93" s="117">
        <f t="shared" si="56"/>
        <v>240580.80000000002</v>
      </c>
      <c r="AH93" s="115"/>
      <c r="AI93" s="12"/>
      <c r="AJ93" s="12"/>
      <c r="AK93" s="12"/>
      <c r="AL93" s="12"/>
      <c r="AM93" s="12"/>
      <c r="AN93" s="12"/>
    </row>
    <row r="94" spans="1:40" s="7" customFormat="1" ht="54.9" customHeight="1" x14ac:dyDescent="0.3">
      <c r="A94" s="106"/>
      <c r="B94" s="110" t="s">
        <v>78</v>
      </c>
      <c r="C94" s="107"/>
      <c r="D94" s="107"/>
      <c r="E94" s="87">
        <v>0</v>
      </c>
      <c r="F94" s="88">
        <v>0</v>
      </c>
      <c r="G94" s="87">
        <v>0</v>
      </c>
      <c r="H94" s="88">
        <v>0</v>
      </c>
      <c r="I94" s="87">
        <v>0</v>
      </c>
      <c r="J94" s="88">
        <v>0</v>
      </c>
      <c r="K94" s="87">
        <v>0</v>
      </c>
      <c r="L94" s="88">
        <f t="shared" ref="L94" si="344">K94-K94*23%</f>
        <v>0</v>
      </c>
      <c r="M94" s="87">
        <v>0</v>
      </c>
      <c r="N94" s="88">
        <f t="shared" ref="N94" si="345">M94-M94*23%</f>
        <v>0</v>
      </c>
      <c r="O94" s="87">
        <v>0</v>
      </c>
      <c r="P94" s="88">
        <f t="shared" ref="P94" si="346">O94-O94*23%</f>
        <v>0</v>
      </c>
      <c r="Q94" s="87">
        <v>0</v>
      </c>
      <c r="R94" s="88">
        <f t="shared" ref="R94" si="347">Q94-Q94*23%</f>
        <v>0</v>
      </c>
      <c r="S94" s="87">
        <v>0</v>
      </c>
      <c r="T94" s="88">
        <f t="shared" ref="T94" si="348">S94-S94*23%</f>
        <v>0</v>
      </c>
      <c r="U94" s="87">
        <v>29771.23</v>
      </c>
      <c r="V94" s="88">
        <f t="shared" ref="V94" si="349">U94-U94*23%</f>
        <v>22923.847099999999</v>
      </c>
      <c r="W94" s="87">
        <v>34216.93</v>
      </c>
      <c r="X94" s="88">
        <f t="shared" ref="X94" si="350">W94-W94*23%</f>
        <v>26347.036100000001</v>
      </c>
      <c r="Y94" s="87">
        <v>35698.83</v>
      </c>
      <c r="Z94" s="88">
        <f t="shared" ref="Z94" si="351">Y94-Y94*23%</f>
        <v>27488.099099999999</v>
      </c>
      <c r="AA94" s="87">
        <v>38853.93</v>
      </c>
      <c r="AB94" s="88">
        <f t="shared" ref="AB94" si="352">AA94-AA94*23%</f>
        <v>29917.526099999999</v>
      </c>
      <c r="AC94" s="87">
        <v>17983</v>
      </c>
      <c r="AD94" s="88">
        <f t="shared" ref="AD94" si="353">AC94-AC94*23%</f>
        <v>13846.91</v>
      </c>
      <c r="AE94" s="87">
        <v>46401</v>
      </c>
      <c r="AF94" s="88">
        <f t="shared" ref="AF94" si="354">AE94-AE94*23%</f>
        <v>35728.770000000004</v>
      </c>
      <c r="AG94" s="117">
        <f t="shared" ref="AG94" si="355">E94+G94+I94+K94+M94+O94+Q94+S94+U94+W94+Y94+AA94+AC94+AE94</f>
        <v>202924.92</v>
      </c>
      <c r="AH94" s="115"/>
      <c r="AI94" s="12"/>
      <c r="AJ94" s="12"/>
      <c r="AK94" s="12"/>
      <c r="AL94" s="12"/>
      <c r="AM94" s="12"/>
      <c r="AN94" s="12"/>
    </row>
    <row r="95" spans="1:40" s="12" customFormat="1" ht="31.8" customHeight="1" x14ac:dyDescent="0.3">
      <c r="A95" s="75" t="s">
        <v>115</v>
      </c>
      <c r="B95" s="75"/>
      <c r="C95" s="75"/>
      <c r="D95" s="75"/>
      <c r="E95" s="75"/>
      <c r="F95" s="75"/>
      <c r="G95" s="75"/>
      <c r="H95" s="75"/>
      <c r="I95" s="75"/>
      <c r="J95" s="75"/>
      <c r="K95" s="75"/>
      <c r="L95" s="75"/>
      <c r="M95" s="75"/>
      <c r="N95" s="75"/>
      <c r="O95" s="75"/>
      <c r="P95" s="75"/>
      <c r="Q95" s="75"/>
      <c r="R95" s="75"/>
      <c r="S95" s="75"/>
      <c r="T95" s="75"/>
      <c r="U95" s="75"/>
      <c r="V95" s="75"/>
      <c r="W95" s="75"/>
      <c r="X95" s="75"/>
      <c r="Y95" s="75"/>
      <c r="Z95" s="75"/>
      <c r="AA95" s="75"/>
      <c r="AB95" s="75"/>
      <c r="AC95" s="75"/>
      <c r="AD95" s="75"/>
      <c r="AE95" s="75"/>
      <c r="AF95" s="75"/>
      <c r="AG95" s="115"/>
      <c r="AH95" s="115"/>
    </row>
    <row r="96" spans="1:40" s="11" customFormat="1" ht="54.9" customHeight="1" x14ac:dyDescent="0.3">
      <c r="A96" s="92" t="s">
        <v>15</v>
      </c>
      <c r="B96" s="67" t="s">
        <v>29</v>
      </c>
      <c r="C96" s="93" t="s">
        <v>125</v>
      </c>
      <c r="D96" s="94">
        <v>56770</v>
      </c>
      <c r="E96" s="88">
        <v>153129.78</v>
      </c>
      <c r="F96" s="88">
        <f t="shared" ref="F96:F98" si="356">E96-E96*23%</f>
        <v>117909.93059999999</v>
      </c>
      <c r="G96" s="88">
        <v>59592.5</v>
      </c>
      <c r="H96" s="88">
        <f t="shared" ref="H96:H98" si="357">G96-G96*23%</f>
        <v>45886.224999999999</v>
      </c>
      <c r="I96" s="88">
        <v>59592.5</v>
      </c>
      <c r="J96" s="88">
        <f t="shared" ref="J96:J99" si="358">I96-I96*23%</f>
        <v>45886.224999999999</v>
      </c>
      <c r="K96" s="88">
        <v>44634.36</v>
      </c>
      <c r="L96" s="88">
        <f t="shared" ref="L96:L98" si="359">K96-K96*23%</f>
        <v>34368.457200000004</v>
      </c>
      <c r="M96" s="88">
        <v>37043.769999999997</v>
      </c>
      <c r="N96" s="88">
        <f t="shared" ref="N96" si="360">M96-M96*23%</f>
        <v>28523.702899999997</v>
      </c>
      <c r="O96" s="88">
        <v>0</v>
      </c>
      <c r="P96" s="88">
        <f t="shared" ref="P96:P98" si="361">O96-O96*23%</f>
        <v>0</v>
      </c>
      <c r="Q96" s="88">
        <v>0</v>
      </c>
      <c r="R96" s="88">
        <f t="shared" si="343"/>
        <v>0</v>
      </c>
      <c r="S96" s="88">
        <v>0</v>
      </c>
      <c r="T96" s="88">
        <f t="shared" si="343"/>
        <v>0</v>
      </c>
      <c r="U96" s="88">
        <v>0</v>
      </c>
      <c r="V96" s="88">
        <f t="shared" si="343"/>
        <v>0</v>
      </c>
      <c r="W96" s="88">
        <v>0</v>
      </c>
      <c r="X96" s="88">
        <f t="shared" si="343"/>
        <v>0</v>
      </c>
      <c r="Y96" s="88">
        <v>0</v>
      </c>
      <c r="Z96" s="88">
        <f t="shared" si="343"/>
        <v>0</v>
      </c>
      <c r="AA96" s="88">
        <v>0</v>
      </c>
      <c r="AB96" s="88">
        <f t="shared" si="343"/>
        <v>0</v>
      </c>
      <c r="AC96" s="88">
        <v>0</v>
      </c>
      <c r="AD96" s="88">
        <f t="shared" si="343"/>
        <v>0</v>
      </c>
      <c r="AE96" s="88">
        <v>0</v>
      </c>
      <c r="AF96" s="88">
        <f t="shared" si="343"/>
        <v>0</v>
      </c>
      <c r="AG96" s="117">
        <f t="shared" si="56"/>
        <v>353992.91000000003</v>
      </c>
      <c r="AH96" s="115"/>
      <c r="AI96" s="12"/>
      <c r="AJ96" s="12"/>
      <c r="AK96" s="12"/>
      <c r="AL96" s="12"/>
      <c r="AM96" s="12"/>
      <c r="AN96" s="12"/>
    </row>
    <row r="97" spans="1:40" s="12" customFormat="1" ht="54.9" customHeight="1" x14ac:dyDescent="0.3">
      <c r="A97" s="95"/>
      <c r="B97" s="68"/>
      <c r="C97" s="96"/>
      <c r="D97" s="97"/>
      <c r="E97" s="87">
        <v>0</v>
      </c>
      <c r="F97" s="88">
        <v>0</v>
      </c>
      <c r="G97" s="87">
        <v>0</v>
      </c>
      <c r="H97" s="88">
        <v>0</v>
      </c>
      <c r="I97" s="87">
        <v>0</v>
      </c>
      <c r="J97" s="88">
        <f t="shared" si="358"/>
        <v>0</v>
      </c>
      <c r="K97" s="87">
        <v>0</v>
      </c>
      <c r="L97" s="88">
        <v>0</v>
      </c>
      <c r="M97" s="87">
        <v>0</v>
      </c>
      <c r="N97" s="88">
        <f t="shared" ref="N97:N98" si="362">M97-M97*23%</f>
        <v>0</v>
      </c>
      <c r="O97" s="87">
        <v>50993.59</v>
      </c>
      <c r="P97" s="88">
        <f t="shared" si="361"/>
        <v>39265.064299999998</v>
      </c>
      <c r="Q97" s="87">
        <v>102408.31</v>
      </c>
      <c r="R97" s="88">
        <f t="shared" si="343"/>
        <v>78854.398699999991</v>
      </c>
      <c r="S97" s="87">
        <v>59625.73</v>
      </c>
      <c r="T97" s="88">
        <f t="shared" si="343"/>
        <v>45911.812100000003</v>
      </c>
      <c r="U97" s="87">
        <v>57665.98</v>
      </c>
      <c r="V97" s="88">
        <f t="shared" si="343"/>
        <v>44402.804600000003</v>
      </c>
      <c r="W97" s="87">
        <v>57886.48</v>
      </c>
      <c r="X97" s="88">
        <f t="shared" si="343"/>
        <v>44572.589599999999</v>
      </c>
      <c r="Y97" s="87">
        <v>59625.73</v>
      </c>
      <c r="Z97" s="88">
        <f t="shared" si="343"/>
        <v>45911.812100000003</v>
      </c>
      <c r="AA97" s="87">
        <v>93427.9</v>
      </c>
      <c r="AB97" s="88">
        <f t="shared" si="343"/>
        <v>71939.482999999993</v>
      </c>
      <c r="AC97" s="87">
        <v>21321.89</v>
      </c>
      <c r="AD97" s="88">
        <f t="shared" si="343"/>
        <v>16417.855299999999</v>
      </c>
      <c r="AE97" s="87">
        <v>88991.11</v>
      </c>
      <c r="AF97" s="88">
        <f t="shared" si="343"/>
        <v>68523.154699999999</v>
      </c>
      <c r="AG97" s="117">
        <f t="shared" si="56"/>
        <v>591946.72</v>
      </c>
      <c r="AH97" s="115"/>
    </row>
    <row r="98" spans="1:40" s="7" customFormat="1" ht="54.9" customHeight="1" x14ac:dyDescent="0.3">
      <c r="A98" s="92" t="s">
        <v>4</v>
      </c>
      <c r="B98" s="68" t="s">
        <v>8</v>
      </c>
      <c r="C98" s="105" t="s">
        <v>126</v>
      </c>
      <c r="D98" s="94">
        <v>41590</v>
      </c>
      <c r="E98" s="87">
        <v>48465.25</v>
      </c>
      <c r="F98" s="88">
        <f t="shared" si="356"/>
        <v>37318.2425</v>
      </c>
      <c r="G98" s="87">
        <v>85996.28</v>
      </c>
      <c r="H98" s="88">
        <f t="shared" si="357"/>
        <v>66217.135599999994</v>
      </c>
      <c r="I98" s="87">
        <v>48020.800000000003</v>
      </c>
      <c r="J98" s="88">
        <f t="shared" si="358"/>
        <v>36976.016000000003</v>
      </c>
      <c r="K98" s="87">
        <v>48020.800000000003</v>
      </c>
      <c r="L98" s="88">
        <f t="shared" si="359"/>
        <v>36976.016000000003</v>
      </c>
      <c r="M98" s="87">
        <v>46301.81</v>
      </c>
      <c r="N98" s="88">
        <f t="shared" si="362"/>
        <v>35652.393700000001</v>
      </c>
      <c r="O98" s="87">
        <v>18098.55</v>
      </c>
      <c r="P98" s="88">
        <f t="shared" si="361"/>
        <v>13935.8835</v>
      </c>
      <c r="Q98" s="87">
        <v>0</v>
      </c>
      <c r="R98" s="88">
        <f t="shared" si="343"/>
        <v>0</v>
      </c>
      <c r="S98" s="87">
        <v>0</v>
      </c>
      <c r="T98" s="88">
        <f t="shared" si="343"/>
        <v>0</v>
      </c>
      <c r="U98" s="87">
        <v>0</v>
      </c>
      <c r="V98" s="88">
        <f t="shared" si="343"/>
        <v>0</v>
      </c>
      <c r="W98" s="87">
        <v>0</v>
      </c>
      <c r="X98" s="88">
        <f t="shared" si="343"/>
        <v>0</v>
      </c>
      <c r="Y98" s="87">
        <v>0</v>
      </c>
      <c r="Z98" s="88">
        <f t="shared" si="343"/>
        <v>0</v>
      </c>
      <c r="AA98" s="87">
        <v>0</v>
      </c>
      <c r="AB98" s="88">
        <f t="shared" si="343"/>
        <v>0</v>
      </c>
      <c r="AC98" s="87">
        <v>0</v>
      </c>
      <c r="AD98" s="88">
        <f t="shared" si="343"/>
        <v>0</v>
      </c>
      <c r="AE98" s="87">
        <v>0</v>
      </c>
      <c r="AF98" s="88">
        <f t="shared" si="343"/>
        <v>0</v>
      </c>
      <c r="AG98" s="117">
        <f t="shared" si="56"/>
        <v>294903.49</v>
      </c>
      <c r="AH98" s="115"/>
      <c r="AI98" s="12"/>
      <c r="AJ98" s="12"/>
      <c r="AK98" s="12"/>
      <c r="AL98" s="12"/>
      <c r="AM98" s="12"/>
      <c r="AN98" s="12"/>
    </row>
    <row r="99" spans="1:40" s="7" customFormat="1" ht="54.9" customHeight="1" x14ac:dyDescent="0.3">
      <c r="A99" s="95"/>
      <c r="B99" s="68" t="s">
        <v>8</v>
      </c>
      <c r="C99" s="107"/>
      <c r="D99" s="97"/>
      <c r="E99" s="87">
        <v>0</v>
      </c>
      <c r="F99" s="88">
        <f t="shared" ref="F99" si="363">E99-E99*23%</f>
        <v>0</v>
      </c>
      <c r="G99" s="87">
        <v>0</v>
      </c>
      <c r="H99" s="88">
        <f t="shared" ref="H99" si="364">G99-G99*23%</f>
        <v>0</v>
      </c>
      <c r="I99" s="87">
        <v>0</v>
      </c>
      <c r="J99" s="88">
        <f t="shared" si="358"/>
        <v>0</v>
      </c>
      <c r="K99" s="87">
        <v>0</v>
      </c>
      <c r="L99" s="88">
        <f t="shared" ref="L99" si="365">K99-K99*23%</f>
        <v>0</v>
      </c>
      <c r="M99" s="87">
        <v>0</v>
      </c>
      <c r="N99" s="88">
        <f t="shared" ref="N99" si="366">M99-M99*23%</f>
        <v>0</v>
      </c>
      <c r="O99" s="87">
        <v>43048.42</v>
      </c>
      <c r="P99" s="88">
        <f t="shared" ref="P99" si="367">O99-O99*23%</f>
        <v>33147.2834</v>
      </c>
      <c r="Q99" s="87">
        <v>44628.19</v>
      </c>
      <c r="R99" s="88">
        <f t="shared" ref="R99" si="368">Q99-Q99*23%</f>
        <v>34363.706300000005</v>
      </c>
      <c r="S99" s="87">
        <v>43839.38</v>
      </c>
      <c r="T99" s="88">
        <f t="shared" ref="T99" si="369">S99-S99*23%</f>
        <v>33756.3226</v>
      </c>
      <c r="U99" s="87">
        <v>48368.94</v>
      </c>
      <c r="V99" s="88">
        <f t="shared" ref="V99" si="370">U99-U99*23%</f>
        <v>37244.0838</v>
      </c>
      <c r="W99" s="87">
        <v>24817.75</v>
      </c>
      <c r="X99" s="88">
        <f t="shared" ref="X99" si="371">W99-W99*23%</f>
        <v>19109.6675</v>
      </c>
      <c r="Y99" s="87">
        <f>31051.51+51004.32</f>
        <v>82055.83</v>
      </c>
      <c r="Z99" s="88">
        <f t="shared" ref="Z99" si="372">Y99-Y99*23%</f>
        <v>63182.989099999999</v>
      </c>
      <c r="AA99" s="87">
        <v>65003.25</v>
      </c>
      <c r="AB99" s="88">
        <f t="shared" ref="AB99" si="373">AA99-AA99*23%</f>
        <v>50052.502500000002</v>
      </c>
      <c r="AC99" s="87">
        <v>23917.9</v>
      </c>
      <c r="AD99" s="88">
        <f t="shared" ref="AD99" si="374">AC99-AC99*23%</f>
        <v>18416.783000000003</v>
      </c>
      <c r="AE99" s="87">
        <v>68208.12</v>
      </c>
      <c r="AF99" s="88">
        <f t="shared" ref="AF99" si="375">AE99-AE99*23%</f>
        <v>52520.252399999998</v>
      </c>
      <c r="AG99" s="117">
        <f t="shared" ref="AG99" si="376">E99+G99+I99+K99+M99+O99+Q99+S99+U99+W99+Y99+AA99+AC99+AE99</f>
        <v>443887.78</v>
      </c>
      <c r="AH99" s="115"/>
      <c r="AI99" s="12"/>
      <c r="AJ99" s="12"/>
      <c r="AK99" s="12"/>
      <c r="AL99" s="12"/>
      <c r="AM99" s="12"/>
      <c r="AN99" s="12"/>
    </row>
    <row r="100" spans="1:40" ht="43.8" customHeight="1" x14ac:dyDescent="0.25">
      <c r="AG100" s="119">
        <f>AG8+AG9+AG12+AG14+AG15+AG16+AG17+AG18+AG20+AG21+AG22+AG23+AG24+AG26+AG27+AG29+AG30+AG31+AG32+AG33+AG35+AG36+AG37+AG38+AG39+AG41+AG43+AG44+AG45+AG46+AG47+AG49+AG50+AG51+AG52+AG53+AG55+AG57+AG58+AG59+AG60+AG61+AG63+AG64+AG65+AG66+AG68+AG69+AG70+AG71+AG72+AG73+AG74+AG76+AG77+AG78+AG79+AG80+AG82+AG83+AG84+AG85+AG86+AG88+AG89+AG90+AG92+AG93+AG94+AG96+AG97+AG98+AG99</f>
        <v>43045358.629999995</v>
      </c>
      <c r="AH100" s="119">
        <f>AG100-42323330</f>
        <v>722028.62999999523</v>
      </c>
    </row>
    <row r="101" spans="1:40" ht="43.8" customHeight="1" x14ac:dyDescent="0.5">
      <c r="A101" s="111" t="s">
        <v>34</v>
      </c>
      <c r="B101" s="111"/>
      <c r="C101" s="111"/>
      <c r="D101" s="111"/>
      <c r="E101" s="111"/>
      <c r="F101" s="111"/>
      <c r="AE101" s="112" t="s">
        <v>135</v>
      </c>
      <c r="AF101" s="112"/>
    </row>
    <row r="102" spans="1:40" ht="43.8" customHeight="1" x14ac:dyDescent="0.25">
      <c r="A102" s="76"/>
      <c r="B102" s="76"/>
      <c r="C102" s="76"/>
      <c r="D102" s="76"/>
    </row>
    <row r="103" spans="1:40" ht="15" customHeight="1" x14ac:dyDescent="0.25">
      <c r="A103" s="76"/>
      <c r="B103" s="76"/>
      <c r="C103" s="76"/>
      <c r="D103" s="76"/>
    </row>
    <row r="104" spans="1:40" ht="15" customHeight="1" x14ac:dyDescent="0.4">
      <c r="A104" s="76"/>
      <c r="B104" s="76"/>
      <c r="C104" s="76"/>
      <c r="D104" s="76"/>
      <c r="F104" s="55"/>
      <c r="H104" s="55"/>
      <c r="J104" s="55"/>
      <c r="L104" s="55"/>
      <c r="N104" s="55"/>
      <c r="P104" s="55"/>
      <c r="R104" s="55"/>
      <c r="T104" s="55"/>
      <c r="V104" s="55"/>
      <c r="X104" s="55"/>
      <c r="Z104" s="55"/>
      <c r="AB104" s="55"/>
      <c r="AD104" s="55"/>
      <c r="AF104" s="55"/>
    </row>
    <row r="105" spans="1:40" ht="55.8" customHeight="1" x14ac:dyDescent="0.4">
      <c r="A105" s="76"/>
      <c r="B105" s="76"/>
      <c r="C105" s="76"/>
      <c r="D105" s="76"/>
      <c r="F105" s="55"/>
      <c r="H105" s="55"/>
      <c r="J105" s="55"/>
      <c r="L105" s="55"/>
      <c r="N105" s="55"/>
      <c r="P105" s="55"/>
      <c r="R105" s="55"/>
      <c r="T105" s="55"/>
      <c r="V105" s="55"/>
      <c r="X105" s="55"/>
      <c r="Z105" s="55"/>
      <c r="AB105" s="55"/>
      <c r="AD105" s="55"/>
      <c r="AF105" s="55"/>
    </row>
    <row r="108" spans="1:40" x14ac:dyDescent="0.25">
      <c r="A108" s="76"/>
      <c r="B108" s="76"/>
      <c r="C108" s="76"/>
      <c r="D108" s="76"/>
    </row>
    <row r="109" spans="1:40" ht="15" customHeight="1" x14ac:dyDescent="0.25">
      <c r="A109" s="76"/>
      <c r="B109" s="76"/>
      <c r="C109" s="76"/>
      <c r="D109" s="76"/>
    </row>
    <row r="110" spans="1:40" ht="15" customHeight="1" x14ac:dyDescent="0.4">
      <c r="A110" s="76"/>
      <c r="B110" s="76"/>
      <c r="C110" s="76"/>
      <c r="D110" s="76"/>
      <c r="F110" s="55"/>
      <c r="H110" s="55"/>
      <c r="J110" s="55"/>
      <c r="L110" s="55"/>
      <c r="N110" s="55"/>
      <c r="P110" s="55"/>
      <c r="R110" s="55"/>
      <c r="T110" s="55"/>
      <c r="V110" s="55"/>
      <c r="X110" s="55"/>
      <c r="Z110" s="55"/>
      <c r="AB110" s="55"/>
      <c r="AD110" s="55"/>
      <c r="AF110" s="55"/>
    </row>
    <row r="111" spans="1:40" ht="33.75" customHeight="1" x14ac:dyDescent="0.4">
      <c r="A111" s="76"/>
      <c r="B111" s="76"/>
      <c r="C111" s="76"/>
      <c r="D111" s="76"/>
      <c r="F111" s="55"/>
      <c r="H111" s="55"/>
      <c r="J111" s="55"/>
      <c r="L111" s="55"/>
      <c r="N111" s="55"/>
      <c r="P111" s="55"/>
      <c r="R111" s="55"/>
      <c r="T111" s="55"/>
      <c r="V111" s="55"/>
      <c r="X111" s="55"/>
      <c r="Z111" s="55"/>
      <c r="AB111" s="55"/>
      <c r="AD111" s="55"/>
      <c r="AF111" s="55"/>
    </row>
    <row r="159" spans="1:40" s="13" customFormat="1" ht="32.25" customHeight="1" x14ac:dyDescent="0.35">
      <c r="A159" s="14" t="s">
        <v>7</v>
      </c>
      <c r="B159" s="35" t="e">
        <f>#REF!+#REF!+#REF!+#REF!+1+#REF!+#REF!+6</f>
        <v>#REF!</v>
      </c>
      <c r="C159" s="3" t="e">
        <f>C8+#REF!+#REF!+#REF!+#REF!+#REF!+#REF!+#REF!+#REF!</f>
        <v>#VALUE!</v>
      </c>
      <c r="D159" s="3" t="e">
        <f>D8+#REF!+#REF!+#REF!+#REF!+#REF!+#REF!+#REF!+#REF!</f>
        <v>#REF!</v>
      </c>
      <c r="E159" s="3" t="e">
        <f>E8+#REF!+#REF!+#REF!+#REF!+#REF!+#REF!+#REF!+#REF!</f>
        <v>#REF!</v>
      </c>
      <c r="F159" s="3" t="e">
        <f>F8+#REF!+#REF!+#REF!+#REF!+#REF!+#REF!+#REF!+#REF!</f>
        <v>#REF!</v>
      </c>
      <c r="G159" s="3" t="e">
        <f>G8+#REF!+#REF!+#REF!+#REF!+#REF!+#REF!+#REF!+#REF!</f>
        <v>#REF!</v>
      </c>
      <c r="H159" s="3" t="e">
        <f>H8+#REF!+#REF!+#REF!+#REF!+#REF!+#REF!+#REF!+#REF!</f>
        <v>#REF!</v>
      </c>
      <c r="I159" s="3" t="e">
        <f>I8+#REF!+#REF!+#REF!+#REF!+#REF!+#REF!+#REF!+#REF!</f>
        <v>#REF!</v>
      </c>
      <c r="J159" s="3" t="e">
        <f>J8+#REF!+#REF!+#REF!+#REF!+#REF!+#REF!+#REF!+#REF!</f>
        <v>#REF!</v>
      </c>
      <c r="K159" s="3" t="e">
        <f>K8+#REF!+#REF!+#REF!+#REF!+#REF!+#REF!+#REF!+#REF!</f>
        <v>#REF!</v>
      </c>
      <c r="L159" s="3" t="e">
        <f>L8+#REF!+#REF!+#REF!+#REF!+#REF!+#REF!+#REF!+#REF!</f>
        <v>#REF!</v>
      </c>
      <c r="M159" s="3" t="e">
        <f>M8+#REF!+#REF!+#REF!+#REF!+#REF!+#REF!+#REF!+#REF!</f>
        <v>#REF!</v>
      </c>
      <c r="N159" s="3" t="e">
        <f>N8+#REF!+#REF!+#REF!+#REF!+#REF!+#REF!+#REF!+#REF!</f>
        <v>#REF!</v>
      </c>
      <c r="O159" s="3" t="e">
        <f>O8+#REF!+#REF!+#REF!+#REF!+#REF!+#REF!+#REF!+#REF!</f>
        <v>#REF!</v>
      </c>
      <c r="P159" s="3" t="e">
        <f>P8+#REF!+#REF!+#REF!+#REF!+#REF!+#REF!+#REF!+#REF!</f>
        <v>#REF!</v>
      </c>
      <c r="Q159" s="3" t="e">
        <f>Q8+#REF!+#REF!+#REF!+#REF!+#REF!+#REF!+#REF!+#REF!</f>
        <v>#REF!</v>
      </c>
      <c r="R159" s="3" t="e">
        <f>R8+#REF!+#REF!+#REF!+#REF!+#REF!+#REF!+#REF!+#REF!</f>
        <v>#REF!</v>
      </c>
      <c r="S159" s="3" t="e">
        <f>S8+#REF!+#REF!+#REF!+#REF!+#REF!+#REF!+#REF!+#REF!</f>
        <v>#REF!</v>
      </c>
      <c r="T159" s="3" t="e">
        <f>T8+#REF!+#REF!+#REF!+#REF!+#REF!+#REF!+#REF!+#REF!</f>
        <v>#REF!</v>
      </c>
      <c r="U159" s="3" t="e">
        <f>U8+#REF!+#REF!+#REF!+#REF!+#REF!+#REF!+#REF!+#REF!</f>
        <v>#REF!</v>
      </c>
      <c r="V159" s="3" t="e">
        <f>V8+#REF!+#REF!+#REF!+#REF!+#REF!+#REF!+#REF!+#REF!</f>
        <v>#REF!</v>
      </c>
      <c r="W159" s="3" t="e">
        <f>W8+#REF!+#REF!+#REF!+#REF!+#REF!+#REF!+#REF!+#REF!</f>
        <v>#REF!</v>
      </c>
      <c r="X159" s="3" t="e">
        <f>X8+#REF!+#REF!+#REF!+#REF!+#REF!+#REF!+#REF!+#REF!</f>
        <v>#REF!</v>
      </c>
      <c r="Y159" s="3" t="e">
        <f>Y8+#REF!+#REF!+#REF!+#REF!+#REF!+#REF!+#REF!+#REF!</f>
        <v>#REF!</v>
      </c>
      <c r="Z159" s="3" t="e">
        <f>Z8+#REF!+#REF!+#REF!+#REF!+#REF!+#REF!+#REF!+#REF!</f>
        <v>#REF!</v>
      </c>
      <c r="AA159" s="3" t="e">
        <f>AA8+#REF!+#REF!+#REF!+#REF!+#REF!+#REF!+#REF!+#REF!</f>
        <v>#REF!</v>
      </c>
      <c r="AB159" s="3" t="e">
        <f>AB8+#REF!+#REF!+#REF!+#REF!+#REF!+#REF!+#REF!+#REF!</f>
        <v>#REF!</v>
      </c>
      <c r="AC159" s="3" t="e">
        <f>AC8+#REF!+#REF!+#REF!+#REF!+#REF!+#REF!+#REF!+#REF!</f>
        <v>#REF!</v>
      </c>
      <c r="AD159" s="3" t="e">
        <f>AD8+#REF!+#REF!+#REF!+#REF!+#REF!+#REF!+#REF!+#REF!</f>
        <v>#REF!</v>
      </c>
      <c r="AE159" s="3" t="e">
        <f>AE8+#REF!+#REF!+#REF!+#REF!+#REF!+#REF!+#REF!+#REF!</f>
        <v>#REF!</v>
      </c>
      <c r="AF159" s="3" t="e">
        <f>AF8+#REF!+#REF!+#REF!+#REF!+#REF!+#REF!+#REF!+#REF!</f>
        <v>#REF!</v>
      </c>
      <c r="AG159" s="116"/>
      <c r="AH159" s="116"/>
      <c r="AI159" s="44"/>
      <c r="AJ159" s="44"/>
      <c r="AK159" s="44"/>
      <c r="AL159" s="44"/>
      <c r="AM159" s="44"/>
      <c r="AN159" s="44"/>
    </row>
    <row r="160" spans="1:40" ht="12.75" customHeight="1" x14ac:dyDescent="0.25"/>
    <row r="161" spans="1:40" ht="45" customHeight="1" x14ac:dyDescent="0.25">
      <c r="A161" s="16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</row>
    <row r="162" spans="1:40" s="19" customFormat="1" ht="78.75" hidden="1" customHeight="1" x14ac:dyDescent="0.4">
      <c r="A162" s="58"/>
      <c r="B162" s="23"/>
      <c r="C162" s="23"/>
      <c r="D162" s="23"/>
      <c r="E162" s="23"/>
      <c r="F162" s="17"/>
      <c r="G162" s="23"/>
      <c r="H162" s="17"/>
      <c r="I162" s="23"/>
      <c r="J162" s="17"/>
      <c r="K162" s="23"/>
      <c r="L162" s="17"/>
      <c r="M162" s="23"/>
      <c r="N162" s="17"/>
      <c r="O162" s="23"/>
      <c r="P162" s="17"/>
      <c r="Q162" s="23"/>
      <c r="R162" s="17"/>
      <c r="S162" s="23"/>
      <c r="T162" s="17"/>
      <c r="U162" s="23"/>
      <c r="V162" s="17"/>
      <c r="W162" s="23"/>
      <c r="X162" s="17"/>
      <c r="Y162" s="23"/>
      <c r="Z162" s="17"/>
      <c r="AA162" s="23"/>
      <c r="AB162" s="17"/>
      <c r="AC162" s="23"/>
      <c r="AD162" s="17"/>
      <c r="AE162" s="23"/>
      <c r="AF162" s="17"/>
      <c r="AG162" s="120"/>
      <c r="AH162" s="120"/>
      <c r="AI162" s="46"/>
      <c r="AJ162" s="46"/>
      <c r="AK162" s="46"/>
      <c r="AL162" s="46"/>
      <c r="AM162" s="46"/>
      <c r="AN162" s="46"/>
    </row>
    <row r="163" spans="1:40" s="19" customFormat="1" ht="17.25" customHeight="1" x14ac:dyDescent="0.4">
      <c r="A163" s="41"/>
      <c r="B163" s="50"/>
      <c r="C163" s="41"/>
      <c r="D163" s="41"/>
      <c r="E163" s="41"/>
      <c r="F163" s="17"/>
      <c r="G163" s="41"/>
      <c r="H163" s="17"/>
      <c r="I163" s="41"/>
      <c r="J163" s="17"/>
      <c r="K163" s="41"/>
      <c r="L163" s="17"/>
      <c r="M163" s="41"/>
      <c r="N163" s="17"/>
      <c r="O163" s="41"/>
      <c r="P163" s="17"/>
      <c r="Q163" s="41"/>
      <c r="R163" s="17"/>
      <c r="S163" s="41"/>
      <c r="T163" s="17"/>
      <c r="U163" s="41"/>
      <c r="V163" s="17"/>
      <c r="W163" s="41"/>
      <c r="X163" s="17"/>
      <c r="Y163" s="41"/>
      <c r="Z163" s="17"/>
      <c r="AA163" s="41"/>
      <c r="AB163" s="17"/>
      <c r="AC163" s="41"/>
      <c r="AD163" s="17"/>
      <c r="AE163" s="41"/>
      <c r="AF163" s="17"/>
      <c r="AG163" s="120"/>
      <c r="AH163" s="120"/>
      <c r="AI163" s="46"/>
      <c r="AJ163" s="46"/>
      <c r="AK163" s="46"/>
      <c r="AL163" s="46"/>
      <c r="AM163" s="46"/>
      <c r="AN163" s="46"/>
    </row>
    <row r="164" spans="1:40" s="8" customFormat="1" ht="19.5" customHeight="1" x14ac:dyDescent="0.4">
      <c r="A164" s="21"/>
      <c r="B164" s="36"/>
      <c r="C164" s="21"/>
      <c r="D164" s="22"/>
      <c r="E164" s="22"/>
      <c r="F164" s="22"/>
      <c r="G164" s="22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  <c r="T164" s="22"/>
      <c r="U164" s="22"/>
      <c r="V164" s="22"/>
      <c r="W164" s="22"/>
      <c r="X164" s="22"/>
      <c r="Y164" s="22"/>
      <c r="Z164" s="22"/>
      <c r="AA164" s="22"/>
      <c r="AB164" s="22"/>
      <c r="AC164" s="22"/>
      <c r="AD164" s="22"/>
      <c r="AE164" s="22"/>
      <c r="AF164" s="22"/>
      <c r="AG164" s="114"/>
      <c r="AH164" s="114"/>
      <c r="AI164" s="42"/>
      <c r="AJ164" s="42"/>
      <c r="AK164" s="42"/>
      <c r="AL164" s="42"/>
      <c r="AM164" s="42"/>
      <c r="AN164" s="42"/>
    </row>
    <row r="165" spans="1:40" s="19" customFormat="1" ht="75.75" customHeight="1" x14ac:dyDescent="0.4">
      <c r="A165" s="57"/>
      <c r="B165" s="20"/>
      <c r="C165" s="23"/>
      <c r="D165" s="23"/>
      <c r="E165" s="74" t="s">
        <v>24</v>
      </c>
      <c r="F165" s="74"/>
      <c r="G165" s="74" t="s">
        <v>24</v>
      </c>
      <c r="H165" s="74"/>
      <c r="I165" s="74" t="s">
        <v>24</v>
      </c>
      <c r="J165" s="74"/>
      <c r="K165" s="74" t="s">
        <v>24</v>
      </c>
      <c r="L165" s="74"/>
      <c r="M165" s="74" t="s">
        <v>24</v>
      </c>
      <c r="N165" s="74"/>
      <c r="O165" s="74" t="s">
        <v>24</v>
      </c>
      <c r="P165" s="74"/>
      <c r="Q165" s="74" t="s">
        <v>24</v>
      </c>
      <c r="R165" s="74"/>
      <c r="S165" s="74" t="s">
        <v>24</v>
      </c>
      <c r="T165" s="74"/>
      <c r="U165" s="74" t="s">
        <v>24</v>
      </c>
      <c r="V165" s="74"/>
      <c r="W165" s="74" t="s">
        <v>24</v>
      </c>
      <c r="X165" s="74"/>
      <c r="Y165" s="74" t="s">
        <v>24</v>
      </c>
      <c r="Z165" s="74"/>
      <c r="AA165" s="74" t="s">
        <v>24</v>
      </c>
      <c r="AB165" s="74"/>
      <c r="AC165" s="74" t="s">
        <v>24</v>
      </c>
      <c r="AD165" s="74"/>
      <c r="AE165" s="74" t="s">
        <v>24</v>
      </c>
      <c r="AF165" s="74"/>
      <c r="AG165" s="120"/>
      <c r="AH165" s="120"/>
      <c r="AI165" s="46"/>
      <c r="AJ165" s="46"/>
      <c r="AK165" s="46"/>
      <c r="AL165" s="46"/>
      <c r="AM165" s="46"/>
      <c r="AN165" s="46"/>
    </row>
    <row r="166" spans="1:40" s="19" customFormat="1" ht="39.75" customHeight="1" x14ac:dyDescent="0.4">
      <c r="A166" s="41"/>
      <c r="B166" s="50"/>
      <c r="C166" s="41"/>
      <c r="D166" s="41"/>
      <c r="E166" s="41"/>
      <c r="F166" s="18"/>
      <c r="G166" s="41"/>
      <c r="H166" s="18"/>
      <c r="I166" s="41"/>
      <c r="J166" s="18"/>
      <c r="K166" s="41"/>
      <c r="L166" s="18"/>
      <c r="M166" s="41"/>
      <c r="N166" s="18"/>
      <c r="O166" s="41"/>
      <c r="P166" s="18"/>
      <c r="Q166" s="41"/>
      <c r="R166" s="18"/>
      <c r="S166" s="41"/>
      <c r="T166" s="18"/>
      <c r="U166" s="41"/>
      <c r="V166" s="18"/>
      <c r="W166" s="41"/>
      <c r="X166" s="18"/>
      <c r="Y166" s="41"/>
      <c r="Z166" s="18"/>
      <c r="AA166" s="41"/>
      <c r="AB166" s="18"/>
      <c r="AC166" s="41"/>
      <c r="AD166" s="18"/>
      <c r="AE166" s="41"/>
      <c r="AF166" s="18"/>
      <c r="AG166" s="120"/>
      <c r="AH166" s="120"/>
      <c r="AI166" s="46"/>
      <c r="AJ166" s="46"/>
      <c r="AK166" s="46"/>
      <c r="AL166" s="46"/>
      <c r="AM166" s="46"/>
      <c r="AN166" s="46"/>
    </row>
    <row r="167" spans="1:40" s="27" customFormat="1" ht="41.25" customHeight="1" x14ac:dyDescent="0.4">
      <c r="A167" s="24"/>
      <c r="B167" s="37"/>
      <c r="C167" s="39"/>
      <c r="D167" s="39"/>
      <c r="E167" s="25"/>
      <c r="F167" s="26"/>
      <c r="G167" s="25"/>
      <c r="H167" s="26"/>
      <c r="I167" s="25"/>
      <c r="J167" s="26"/>
      <c r="K167" s="25"/>
      <c r="L167" s="26"/>
      <c r="M167" s="25"/>
      <c r="N167" s="26"/>
      <c r="O167" s="25"/>
      <c r="P167" s="26"/>
      <c r="Q167" s="25"/>
      <c r="R167" s="26"/>
      <c r="S167" s="25"/>
      <c r="T167" s="26"/>
      <c r="U167" s="25"/>
      <c r="V167" s="26"/>
      <c r="W167" s="25"/>
      <c r="X167" s="26"/>
      <c r="Y167" s="25"/>
      <c r="Z167" s="26"/>
      <c r="AA167" s="25"/>
      <c r="AB167" s="26"/>
      <c r="AC167" s="25"/>
      <c r="AD167" s="26"/>
      <c r="AE167" s="25"/>
      <c r="AF167" s="26"/>
      <c r="AG167" s="121"/>
      <c r="AH167" s="121"/>
      <c r="AI167" s="47"/>
      <c r="AJ167" s="47"/>
      <c r="AK167" s="47"/>
      <c r="AL167" s="47"/>
      <c r="AM167" s="47"/>
      <c r="AN167" s="47"/>
    </row>
    <row r="168" spans="1:40" s="19" customFormat="1" ht="36" customHeight="1" x14ac:dyDescent="0.4">
      <c r="A168" s="41"/>
      <c r="B168" s="50"/>
      <c r="C168" s="50"/>
      <c r="D168" s="41"/>
      <c r="E168" s="41"/>
      <c r="F168" s="18"/>
      <c r="G168" s="41"/>
      <c r="H168" s="18"/>
      <c r="I168" s="41"/>
      <c r="J168" s="18"/>
      <c r="K168" s="41"/>
      <c r="L168" s="18"/>
      <c r="M168" s="41"/>
      <c r="N168" s="18"/>
      <c r="O168" s="41"/>
      <c r="P168" s="18"/>
      <c r="Q168" s="41"/>
      <c r="R168" s="18"/>
      <c r="S168" s="41"/>
      <c r="T168" s="18"/>
      <c r="U168" s="41"/>
      <c r="V168" s="18"/>
      <c r="W168" s="41"/>
      <c r="X168" s="18"/>
      <c r="Y168" s="41"/>
      <c r="Z168" s="18"/>
      <c r="AA168" s="41"/>
      <c r="AB168" s="18"/>
      <c r="AC168" s="41"/>
      <c r="AD168" s="18"/>
      <c r="AE168" s="41"/>
      <c r="AF168" s="18"/>
      <c r="AG168" s="120"/>
      <c r="AH168" s="120"/>
      <c r="AI168" s="46"/>
      <c r="AJ168" s="46"/>
      <c r="AK168" s="46"/>
      <c r="AL168" s="46"/>
      <c r="AM168" s="46"/>
      <c r="AN168" s="46"/>
    </row>
    <row r="169" spans="1:40" s="19" customFormat="1" ht="18.75" customHeight="1" x14ac:dyDescent="0.4">
      <c r="A169" s="41"/>
      <c r="B169" s="50"/>
      <c r="C169" s="50"/>
      <c r="D169" s="41"/>
      <c r="E169" s="41"/>
      <c r="F169" s="18"/>
      <c r="G169" s="41"/>
      <c r="H169" s="18"/>
      <c r="I169" s="41"/>
      <c r="J169" s="18"/>
      <c r="K169" s="41"/>
      <c r="L169" s="18"/>
      <c r="M169" s="41"/>
      <c r="N169" s="18"/>
      <c r="O169" s="41"/>
      <c r="P169" s="18"/>
      <c r="Q169" s="41"/>
      <c r="R169" s="18"/>
      <c r="S169" s="41"/>
      <c r="T169" s="18"/>
      <c r="U169" s="41"/>
      <c r="V169" s="18"/>
      <c r="W169" s="41"/>
      <c r="X169" s="18"/>
      <c r="Y169" s="41"/>
      <c r="Z169" s="18"/>
      <c r="AA169" s="41"/>
      <c r="AB169" s="18"/>
      <c r="AC169" s="41"/>
      <c r="AD169" s="18"/>
      <c r="AE169" s="41"/>
      <c r="AF169" s="18"/>
      <c r="AG169" s="120"/>
      <c r="AH169" s="120"/>
      <c r="AI169" s="46"/>
      <c r="AJ169" s="46"/>
      <c r="AK169" s="46"/>
      <c r="AL169" s="46"/>
      <c r="AM169" s="46"/>
      <c r="AN169" s="46"/>
    </row>
    <row r="170" spans="1:40" s="19" customFormat="1" ht="18.75" customHeight="1" x14ac:dyDescent="0.4">
      <c r="A170" s="41"/>
      <c r="B170" s="50"/>
      <c r="C170" s="50"/>
      <c r="D170" s="41"/>
      <c r="E170" s="41"/>
      <c r="F170" s="18"/>
      <c r="G170" s="41"/>
      <c r="H170" s="18"/>
      <c r="I170" s="41"/>
      <c r="J170" s="18"/>
      <c r="K170" s="41"/>
      <c r="L170" s="18"/>
      <c r="M170" s="41"/>
      <c r="N170" s="18"/>
      <c r="O170" s="41"/>
      <c r="P170" s="18"/>
      <c r="Q170" s="41"/>
      <c r="R170" s="18"/>
      <c r="S170" s="41"/>
      <c r="T170" s="18"/>
      <c r="U170" s="41"/>
      <c r="V170" s="18"/>
      <c r="W170" s="41"/>
      <c r="X170" s="18"/>
      <c r="Y170" s="41"/>
      <c r="Z170" s="18"/>
      <c r="AA170" s="41"/>
      <c r="AB170" s="18"/>
      <c r="AC170" s="41"/>
      <c r="AD170" s="18"/>
      <c r="AE170" s="41"/>
      <c r="AF170" s="18"/>
      <c r="AG170" s="120"/>
      <c r="AH170" s="120"/>
      <c r="AI170" s="46"/>
      <c r="AJ170" s="46"/>
      <c r="AK170" s="46"/>
      <c r="AL170" s="46"/>
      <c r="AM170" s="46"/>
      <c r="AN170" s="46"/>
    </row>
    <row r="171" spans="1:40" s="30" customFormat="1" ht="15.75" customHeight="1" x14ac:dyDescent="0.4">
      <c r="A171" s="28"/>
      <c r="B171" s="38"/>
      <c r="C171" s="38"/>
      <c r="D171" s="29"/>
      <c r="E171" s="29"/>
      <c r="F171" s="29"/>
      <c r="G171" s="29"/>
      <c r="H171" s="29"/>
      <c r="I171" s="29"/>
      <c r="J171" s="29"/>
      <c r="K171" s="29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  <c r="AA171" s="29"/>
      <c r="AB171" s="29"/>
      <c r="AC171" s="29"/>
      <c r="AD171" s="29"/>
      <c r="AE171" s="29"/>
      <c r="AF171" s="29"/>
      <c r="AG171" s="122"/>
      <c r="AH171" s="122"/>
      <c r="AI171" s="48"/>
      <c r="AJ171" s="48"/>
      <c r="AK171" s="48"/>
      <c r="AL171" s="48"/>
      <c r="AM171" s="48"/>
      <c r="AN171" s="48"/>
    </row>
    <row r="172" spans="1:40" s="31" customFormat="1" ht="27.75" customHeight="1" x14ac:dyDescent="0.3">
      <c r="B172" s="33"/>
      <c r="C172" s="40"/>
      <c r="D172" s="32"/>
      <c r="E172" s="32"/>
      <c r="F172" s="32"/>
      <c r="G172" s="32"/>
      <c r="H172" s="32"/>
      <c r="I172" s="32"/>
      <c r="J172" s="32"/>
      <c r="K172" s="32"/>
      <c r="L172" s="32"/>
      <c r="M172" s="32"/>
      <c r="N172" s="32"/>
      <c r="O172" s="32"/>
      <c r="P172" s="32"/>
      <c r="Q172" s="32"/>
      <c r="R172" s="32"/>
      <c r="S172" s="32"/>
      <c r="T172" s="32"/>
      <c r="U172" s="32"/>
      <c r="V172" s="32"/>
      <c r="W172" s="32"/>
      <c r="X172" s="32"/>
      <c r="Y172" s="32"/>
      <c r="Z172" s="32"/>
      <c r="AA172" s="32"/>
      <c r="AB172" s="32"/>
      <c r="AC172" s="32"/>
      <c r="AD172" s="32"/>
      <c r="AE172" s="32"/>
      <c r="AF172" s="32"/>
      <c r="AG172" s="123"/>
      <c r="AH172" s="123"/>
      <c r="AI172" s="49"/>
      <c r="AJ172" s="49"/>
      <c r="AK172" s="49"/>
      <c r="AL172" s="49"/>
      <c r="AM172" s="49"/>
      <c r="AN172" s="49"/>
    </row>
    <row r="173" spans="1:40" ht="21.75" customHeight="1" x14ac:dyDescent="0.25">
      <c r="C173" s="34"/>
    </row>
    <row r="174" spans="1:40" x14ac:dyDescent="0.25">
      <c r="C174" s="34"/>
    </row>
    <row r="175" spans="1:40" x14ac:dyDescent="0.25">
      <c r="C175" s="34"/>
      <c r="D175" s="34"/>
    </row>
  </sheetData>
  <mergeCells count="89">
    <mergeCell ref="A101:F101"/>
    <mergeCell ref="AE101:AF101"/>
    <mergeCell ref="C71:C72"/>
    <mergeCell ref="D71:D72"/>
    <mergeCell ref="AE3:AF3"/>
    <mergeCell ref="AE165:AF165"/>
    <mergeCell ref="A1:AF1"/>
    <mergeCell ref="A2:AF2"/>
    <mergeCell ref="A7:AF7"/>
    <mergeCell ref="A11:AF11"/>
    <mergeCell ref="A13:AF13"/>
    <mergeCell ref="A19:AF19"/>
    <mergeCell ref="A25:AF25"/>
    <mergeCell ref="A26:A27"/>
    <mergeCell ref="C26:C27"/>
    <mergeCell ref="D26:D27"/>
    <mergeCell ref="A28:AF28"/>
    <mergeCell ref="Y3:Z3"/>
    <mergeCell ref="Y165:Z165"/>
    <mergeCell ref="A71:A72"/>
    <mergeCell ref="Q3:R3"/>
    <mergeCell ref="Q165:R165"/>
    <mergeCell ref="AA3:AB3"/>
    <mergeCell ref="AA165:AB165"/>
    <mergeCell ref="I165:J165"/>
    <mergeCell ref="K165:L165"/>
    <mergeCell ref="M165:N165"/>
    <mergeCell ref="O165:P165"/>
    <mergeCell ref="E3:F3"/>
    <mergeCell ref="A34:AF34"/>
    <mergeCell ref="A62:AF62"/>
    <mergeCell ref="A67:AF67"/>
    <mergeCell ref="A75:AF75"/>
    <mergeCell ref="A48:AF48"/>
    <mergeCell ref="AC3:AD3"/>
    <mergeCell ref="AC165:AD165"/>
    <mergeCell ref="S3:T3"/>
    <mergeCell ref="S165:T165"/>
    <mergeCell ref="U3:V3"/>
    <mergeCell ref="U165:V165"/>
    <mergeCell ref="W3:X3"/>
    <mergeCell ref="W165:X165"/>
    <mergeCell ref="A81:AF81"/>
    <mergeCell ref="A87:AF87"/>
    <mergeCell ref="A91:AF91"/>
    <mergeCell ref="A95:AF95"/>
    <mergeCell ref="E165:F165"/>
    <mergeCell ref="A102:D105"/>
    <mergeCell ref="A108:D111"/>
    <mergeCell ref="G165:H165"/>
    <mergeCell ref="A44:A45"/>
    <mergeCell ref="C44:C45"/>
    <mergeCell ref="D44:D45"/>
    <mergeCell ref="A54:AF54"/>
    <mergeCell ref="A56:AF56"/>
    <mergeCell ref="G3:H3"/>
    <mergeCell ref="I3:J3"/>
    <mergeCell ref="K3:L3"/>
    <mergeCell ref="M3:N3"/>
    <mergeCell ref="O3:P3"/>
    <mergeCell ref="C38:C39"/>
    <mergeCell ref="A38:A39"/>
    <mergeCell ref="D38:D39"/>
    <mergeCell ref="A40:AF40"/>
    <mergeCell ref="A42:AF42"/>
    <mergeCell ref="A93:A94"/>
    <mergeCell ref="C93:C94"/>
    <mergeCell ref="D93:D94"/>
    <mergeCell ref="A96:A97"/>
    <mergeCell ref="C98:C99"/>
    <mergeCell ref="A98:A99"/>
    <mergeCell ref="C96:C97"/>
    <mergeCell ref="D96:D97"/>
    <mergeCell ref="D98:D99"/>
    <mergeCell ref="A16:A17"/>
    <mergeCell ref="C16:C17"/>
    <mergeCell ref="D16:D17"/>
    <mergeCell ref="A22:A23"/>
    <mergeCell ref="C22:C23"/>
    <mergeCell ref="D22:D23"/>
    <mergeCell ref="A69:A70"/>
    <mergeCell ref="C69:C70"/>
    <mergeCell ref="D69:D70"/>
    <mergeCell ref="A51:A52"/>
    <mergeCell ref="C51:C52"/>
    <mergeCell ref="D51:D52"/>
    <mergeCell ref="A60:A61"/>
    <mergeCell ref="C60:C61"/>
    <mergeCell ref="D60:D61"/>
  </mergeCells>
  <phoneticPr fontId="15" type="noConversion"/>
  <printOptions horizontalCentered="1" verticalCentered="1"/>
  <pageMargins left="0" right="0" top="0" bottom="0" header="0" footer="0"/>
  <pageSetup paperSize="9" scale="33" fitToWidth="2" fitToHeight="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ДЖКГ та ПЕК ХОВА</vt:lpstr>
      <vt:lpstr>'ДЖКГ та ПЕК ХОВА'!Область_друку</vt:lpstr>
    </vt:vector>
  </TitlesOfParts>
  <Company>Krutov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Stas</dc:creator>
  <cp:lastModifiedBy>Департамент ЖКГ</cp:lastModifiedBy>
  <cp:lastPrinted>2026-03-18T08:37:17Z</cp:lastPrinted>
  <dcterms:created xsi:type="dcterms:W3CDTF">2004-09-27T15:54:38Z</dcterms:created>
  <dcterms:modified xsi:type="dcterms:W3CDTF">2026-03-18T09:58:25Z</dcterms:modified>
</cp:coreProperties>
</file>